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420" windowHeight="12405" activeTab="1"/>
  </bookViews>
  <sheets>
    <sheet name="anova 1" sheetId="1" r:id="rId1"/>
    <sheet name="anova 2" sheetId="2" r:id="rId2"/>
  </sheets>
  <definedNames/>
  <calcPr fullCalcOnLoad="1"/>
</workbook>
</file>

<file path=xl/sharedStrings.xml><?xml version="1.0" encoding="utf-8"?>
<sst xmlns="http://schemas.openxmlformats.org/spreadsheetml/2006/main" count="146" uniqueCount="76">
  <si>
    <t>Bežigrad</t>
  </si>
  <si>
    <t>Center</t>
  </si>
  <si>
    <t>Šiška</t>
  </si>
  <si>
    <t>Vič-Rudnik</t>
  </si>
  <si>
    <t>Anova: Two-Factor With Replication</t>
  </si>
  <si>
    <t>SUMMARY</t>
  </si>
  <si>
    <t>Total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</si>
  <si>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</si>
  <si>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</si>
  <si>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</si>
  <si>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</si>
  <si>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</si>
  <si>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</si>
  <si>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</si>
  <si>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</si>
  <si>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</si>
  <si>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</si>
  <si>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</si>
  <si>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</si>
  <si>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Sample</t>
  </si>
  <si>
    <t>Columns</t>
  </si>
  <si>
    <t>Interaction</t>
  </si>
  <si>
    <t>Within</t>
  </si>
  <si>
    <t>povprecja Yij</t>
  </si>
  <si>
    <t>povprecja Yi</t>
  </si>
  <si>
    <t>povprecja Yj</t>
  </si>
  <si>
    <t>skupno povprecje Y</t>
  </si>
  <si>
    <t>SST</t>
  </si>
  <si>
    <t>SSE</t>
  </si>
  <si>
    <t>SSA</t>
  </si>
  <si>
    <t>SSB</t>
  </si>
  <si>
    <t>SSAB</t>
  </si>
  <si>
    <t>Preglednica ANOVA</t>
  </si>
  <si>
    <t>vir</t>
  </si>
  <si>
    <t>nps</t>
  </si>
  <si>
    <t>Fkrit</t>
  </si>
  <si>
    <t>alfa</t>
  </si>
  <si>
    <t>faktor A</t>
  </si>
  <si>
    <t>faktor B</t>
  </si>
  <si>
    <t>interakcija AB</t>
  </si>
  <si>
    <t>napaka</t>
  </si>
  <si>
    <t>skupaj</t>
  </si>
  <si>
    <t>Vzorec: Stopnja kapitalizacije nepremičnin  v Ljubljani</t>
  </si>
  <si>
    <t>Naloga:</t>
  </si>
  <si>
    <t>Faktor B: število sob v stanovanju (od 1 do 3 sobna stanovanja)</t>
  </si>
  <si>
    <t>Ugotovite, ali lahko zavrnete ničelne domneve, da faktor A in faktor B nimata vpliva na stopnjo kapitalizacije ter da ni interakcije med tema dvema faktorjema.</t>
  </si>
  <si>
    <t>Stopnja zaupanja je alfa = 5%.</t>
  </si>
  <si>
    <t>Rešitev:</t>
  </si>
  <si>
    <t>H0 zavrnemo</t>
  </si>
  <si>
    <t>H0 ne zavrnemo</t>
  </si>
  <si>
    <t>H0: Predel Ljubljane ne vpliva na stopnjo kapitalizacije</t>
  </si>
  <si>
    <t>H1: Predel Ljubljane vpliva na stopnjo kapitalizacije</t>
  </si>
  <si>
    <t>H0: Velikost stanovanja ne vpliva na stopnjo kapitalizacije</t>
  </si>
  <si>
    <t>H1: Velikost stanovanja vpliva na stopnjo kapitalizacije</t>
  </si>
  <si>
    <t>H0: Intreakcija ne vpliva na stopnjo kapitalizacije</t>
  </si>
  <si>
    <t>H1: Interakcija vpliva na stopnjo kapitalizacije</t>
  </si>
  <si>
    <t>Sklep: Predel Ljubljane statistično značilno vpliva na stopnjo kapitalizacije, medtem ko vpliv velikosti stanovanja in interakcije ni statično značilen.</t>
  </si>
  <si>
    <t>Priprava podatkov za Tools &gt; Data Analysis &gt; Anova: Two-Factor With Replication</t>
  </si>
  <si>
    <t xml:space="preserve">Še ena rešitev </t>
  </si>
  <si>
    <t>Ugotovite, ali lahko zavrnete ničelno domnevo, da predel Ljubljane nima vpliva na stopnjo kapitalizacije.</t>
  </si>
  <si>
    <t>Faktor: 6 predelov Ljubljane: Bežigrad (1), Center (2), Moste-Polje (3), Šiška(4), Vič-Rudnik(5), Domžale (6)</t>
  </si>
  <si>
    <t>Faktor A: 6 predelov Ljubljane: Bežigrad (1), Center (2), Moste-Polje (3), Šiška(4), Vič-Rudnik(5), Domžale (6)</t>
  </si>
  <si>
    <t>Obravnavamo stopnjo kapitalizacije stanovanj v različnih predelih Ljubljane in okolice in za različne velikosti stanovanj.</t>
  </si>
  <si>
    <t>Obravnavamo stopnjo kapitalizacije dvosobnih stanovanj v različnih delih Ljubljane in okolice in za različne velikosti stanovanj.</t>
  </si>
  <si>
    <t>Vzorec</t>
  </si>
  <si>
    <t>Domžale</t>
  </si>
  <si>
    <t>Moste-Polje</t>
  </si>
  <si>
    <t>H0: Predel Ljubljane ne vpliva na stopnjo kapitalizacije dvosobnih stanovanj</t>
  </si>
  <si>
    <t>H1: Predel Ljubljane vpliva na stopnjo kapitalizacije dvosobnih stanovanj</t>
  </si>
  <si>
    <t>faktor</t>
  </si>
  <si>
    <t>Sklep: Predel Ljubljane nima statistično značilnega vpliva na stopnjo kapitalizacije dvosobnih stanovanj.</t>
  </si>
  <si>
    <t>Anova: Single Factor</t>
  </si>
  <si>
    <t>Groups</t>
  </si>
  <si>
    <t>Between Groups</t>
  </si>
  <si>
    <t>Within Groups</t>
  </si>
  <si>
    <t>Uporaba   Tools &gt; Data Analysis &gt; Anova: Single Factor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</si>
</sst>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0000"/>
    <numFmt numFmtId="166" formatCode="0.0000"/>
    <numFmt numFmtId="167" formatCode="0.000"/>
    <numFmt numFmtId="168" formatCode="0.000000000000000"/>
    <numFmt numFmtId="169" formatCode="0.00000000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</numFmts>
  <fonts count="12"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0"/>
    </font>
    <font>
      <b/>
      <sz val="10"/>
      <color indexed="12"/>
      <name val="Times New Roman"/>
      <family val="1"/>
    </font>
    <font>
      <sz val="8"/>
      <name val="Times New Roman"/>
      <family val="0"/>
    </font>
    <font>
      <i/>
      <sz val="9"/>
      <name val="Times New Roman"/>
      <family val="0"/>
    </font>
    <font>
      <i/>
      <sz val="10"/>
      <name val="Times New Roman"/>
      <family val="0"/>
    </font>
    <font>
      <b/>
      <sz val="10"/>
      <color indexed="11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7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167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67" fontId="0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0" fontId="1" fillId="4" borderId="0" xfId="0" applyFont="1" applyFill="1" applyAlignment="1">
      <alignment/>
    </xf>
    <xf numFmtId="165" fontId="0" fillId="4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1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4">
      <selection activeCell="C21" sqref="C21"/>
    </sheetView>
  </sheetViews>
  <sheetFormatPr defaultColWidth="9.33203125" defaultRowHeight="12.75"/>
  <cols>
    <col min="1" max="1" width="13.66015625" style="0" customWidth="1"/>
    <col min="2" max="2" width="12.66015625" style="0" customWidth="1"/>
  </cols>
  <sheetData>
    <row r="1" spans="1:17" ht="15.75">
      <c r="A1" s="72" t="s">
        <v>43</v>
      </c>
      <c r="B1" s="20" t="s">
        <v>63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53"/>
      <c r="B2" s="20" t="s">
        <v>60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2.75">
      <c r="A3" s="53"/>
      <c r="B3" s="20" t="s">
        <v>59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2.75">
      <c r="A4" s="53"/>
      <c r="B4" s="20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8" ht="12.75">
      <c r="B6" s="20" t="s">
        <v>64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2:19" ht="12.75">
      <c r="B7" s="36" t="s">
        <v>0</v>
      </c>
      <c r="C7" s="73">
        <v>10.9</v>
      </c>
      <c r="D7" s="73">
        <v>5.08</v>
      </c>
      <c r="E7" s="73">
        <v>7.89</v>
      </c>
      <c r="F7" s="73">
        <v>6.74</v>
      </c>
      <c r="G7" s="73">
        <v>6.24</v>
      </c>
      <c r="H7" s="73">
        <v>7.47</v>
      </c>
      <c r="I7" s="73">
        <v>7.43</v>
      </c>
      <c r="J7" s="73">
        <v>7.01</v>
      </c>
      <c r="K7" s="73">
        <v>4.87</v>
      </c>
      <c r="L7" s="73">
        <v>4.79</v>
      </c>
      <c r="M7" s="73">
        <v>4.93</v>
      </c>
      <c r="N7" s="73">
        <v>6.99</v>
      </c>
      <c r="O7" s="73">
        <v>7.03</v>
      </c>
      <c r="P7" s="73">
        <v>7.26</v>
      </c>
      <c r="Q7" s="73">
        <v>6.98</v>
      </c>
      <c r="R7" s="36"/>
      <c r="S7" s="18">
        <f aca="true" t="shared" si="0" ref="S7:S12">AVERAGE(C7:Q7)</f>
        <v>6.774</v>
      </c>
    </row>
    <row r="8" spans="2:19" ht="12.75">
      <c r="B8" s="36" t="s">
        <v>1</v>
      </c>
      <c r="C8" s="73">
        <v>5.44</v>
      </c>
      <c r="D8" s="73">
        <v>5.58</v>
      </c>
      <c r="E8" s="73">
        <v>5.2</v>
      </c>
      <c r="F8" s="73">
        <v>5.02</v>
      </c>
      <c r="G8" s="73">
        <v>5.13</v>
      </c>
      <c r="H8" s="73">
        <v>4.67</v>
      </c>
      <c r="I8" s="73">
        <v>10.68</v>
      </c>
      <c r="J8" s="73">
        <v>8.2</v>
      </c>
      <c r="K8" s="73">
        <v>5.77</v>
      </c>
      <c r="L8" s="73">
        <v>6.46</v>
      </c>
      <c r="M8" s="73">
        <v>5</v>
      </c>
      <c r="N8" s="73">
        <v>7.75</v>
      </c>
      <c r="O8" s="73">
        <v>7.75</v>
      </c>
      <c r="P8" s="73">
        <v>8.55</v>
      </c>
      <c r="Q8" s="73">
        <v>5.4</v>
      </c>
      <c r="R8" s="36"/>
      <c r="S8" s="18">
        <f t="shared" si="0"/>
        <v>6.44</v>
      </c>
    </row>
    <row r="9" spans="2:19" ht="12.75">
      <c r="B9" s="36" t="s">
        <v>66</v>
      </c>
      <c r="C9" s="73">
        <v>6.18</v>
      </c>
      <c r="D9" s="73">
        <v>7.02</v>
      </c>
      <c r="E9" s="73">
        <v>7.18</v>
      </c>
      <c r="F9" s="73">
        <v>6.99</v>
      </c>
      <c r="G9" s="73">
        <v>6.75</v>
      </c>
      <c r="H9" s="73">
        <v>7.38</v>
      </c>
      <c r="I9" s="73">
        <v>7.15</v>
      </c>
      <c r="J9" s="73">
        <v>7.11</v>
      </c>
      <c r="K9" s="73">
        <v>7.07</v>
      </c>
      <c r="L9" s="73">
        <v>7.23</v>
      </c>
      <c r="M9" s="73">
        <v>6.61</v>
      </c>
      <c r="N9" s="73">
        <v>6.56</v>
      </c>
      <c r="O9" s="73">
        <v>6.49</v>
      </c>
      <c r="P9" s="73">
        <v>6.49</v>
      </c>
      <c r="Q9" s="73">
        <v>6.44</v>
      </c>
      <c r="R9" s="36"/>
      <c r="S9" s="18">
        <f t="shared" si="0"/>
        <v>6.843333333333333</v>
      </c>
    </row>
    <row r="10" spans="2:19" ht="12.75">
      <c r="B10" s="36" t="s">
        <v>2</v>
      </c>
      <c r="C10" s="73">
        <v>6.8</v>
      </c>
      <c r="D10" s="73">
        <v>6.41</v>
      </c>
      <c r="E10" s="73">
        <v>6.8</v>
      </c>
      <c r="F10" s="73">
        <v>6.67</v>
      </c>
      <c r="G10" s="73">
        <v>6.93</v>
      </c>
      <c r="H10" s="73">
        <v>5.95</v>
      </c>
      <c r="I10" s="73">
        <v>5.12</v>
      </c>
      <c r="J10" s="73">
        <v>5.1</v>
      </c>
      <c r="K10" s="73">
        <v>7.04</v>
      </c>
      <c r="L10" s="73">
        <v>6.56</v>
      </c>
      <c r="M10" s="73">
        <v>6.39</v>
      </c>
      <c r="N10" s="73">
        <v>6.14</v>
      </c>
      <c r="O10" s="73">
        <v>5.7</v>
      </c>
      <c r="P10" s="73">
        <v>5.82</v>
      </c>
      <c r="Q10" s="73">
        <v>5.49</v>
      </c>
      <c r="R10" s="36"/>
      <c r="S10" s="18">
        <f t="shared" si="0"/>
        <v>6.1946666666666665</v>
      </c>
    </row>
    <row r="11" spans="2:19" ht="12.75">
      <c r="B11" s="36" t="s">
        <v>3</v>
      </c>
      <c r="C11" s="73">
        <v>5.27</v>
      </c>
      <c r="D11" s="73">
        <v>4.82</v>
      </c>
      <c r="E11" s="73">
        <v>5.75</v>
      </c>
      <c r="F11" s="73">
        <v>5.31</v>
      </c>
      <c r="G11" s="73">
        <v>6</v>
      </c>
      <c r="H11" s="73">
        <v>5.82</v>
      </c>
      <c r="I11" s="73">
        <v>5.79</v>
      </c>
      <c r="J11" s="73">
        <v>6.11</v>
      </c>
      <c r="K11" s="73">
        <v>7.89</v>
      </c>
      <c r="L11" s="73">
        <v>6.26</v>
      </c>
      <c r="M11" s="73">
        <v>5.88</v>
      </c>
      <c r="N11" s="73">
        <v>6.46</v>
      </c>
      <c r="O11" s="73">
        <v>5.42</v>
      </c>
      <c r="P11" s="73">
        <v>6.6</v>
      </c>
      <c r="Q11" s="73">
        <v>5.8</v>
      </c>
      <c r="R11" s="36"/>
      <c r="S11" s="18">
        <f t="shared" si="0"/>
        <v>5.945333333333332</v>
      </c>
    </row>
    <row r="12" spans="2:19" ht="12.75">
      <c r="B12" s="36" t="s">
        <v>65</v>
      </c>
      <c r="C12" s="73">
        <v>5.67</v>
      </c>
      <c r="D12" s="73">
        <v>7.26</v>
      </c>
      <c r="E12" s="73">
        <v>6.72</v>
      </c>
      <c r="F12" s="73">
        <v>5.76</v>
      </c>
      <c r="G12" s="73">
        <v>5.14</v>
      </c>
      <c r="H12" s="73">
        <v>7.48</v>
      </c>
      <c r="I12" s="73">
        <v>5.52</v>
      </c>
      <c r="J12" s="73">
        <v>5.48</v>
      </c>
      <c r="K12" s="73">
        <v>4.42</v>
      </c>
      <c r="L12" s="73">
        <v>6.63</v>
      </c>
      <c r="M12" s="73">
        <v>6.19</v>
      </c>
      <c r="N12" s="73">
        <v>6.09</v>
      </c>
      <c r="O12" s="73">
        <v>5.87</v>
      </c>
      <c r="P12" s="73">
        <v>7.78</v>
      </c>
      <c r="Q12" s="73">
        <v>5.97</v>
      </c>
      <c r="R12" s="36"/>
      <c r="S12" s="18">
        <f t="shared" si="0"/>
        <v>6.1320000000000014</v>
      </c>
    </row>
    <row r="13" spans="2:19" ht="12.7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5">
        <f>AVERAGE(C7:Q12)</f>
        <v>6.388222222222225</v>
      </c>
    </row>
    <row r="14" spans="1:19" ht="13.5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ht="13.5" thickTop="1"/>
    <row r="16" ht="15.75">
      <c r="A16" s="58" t="s">
        <v>47</v>
      </c>
    </row>
    <row r="17" ht="12.75">
      <c r="A17" s="5"/>
    </row>
    <row r="18" ht="12.75">
      <c r="A18" s="5" t="s">
        <v>24</v>
      </c>
    </row>
    <row r="19" ht="12.75">
      <c r="A19" s="74" t="s">
        <v>26</v>
      </c>
    </row>
    <row r="21" spans="1:17" ht="12.75">
      <c r="A21" s="5" t="s">
        <v>27</v>
      </c>
      <c r="B21" s="14">
        <f>SUM(C21:Q26)</f>
        <v>112.54451555555555</v>
      </c>
      <c r="C21" s="2">
        <f>(C7-$S$13)^2</f>
        <v>20.356138716049358</v>
      </c>
      <c r="D21" s="2">
        <f aca="true" t="shared" si="1" ref="D21:Q21">(D7-$S$13)^2</f>
        <v>1.7114453827160574</v>
      </c>
      <c r="E21" s="2">
        <f t="shared" si="1"/>
        <v>2.25533649382715</v>
      </c>
      <c r="F21" s="2">
        <f t="shared" si="1"/>
        <v>0.12374760493826956</v>
      </c>
      <c r="G21" s="2">
        <f t="shared" si="1"/>
        <v>0.02196982716049469</v>
      </c>
      <c r="H21" s="2">
        <f t="shared" si="1"/>
        <v>1.17024316049382</v>
      </c>
      <c r="I21" s="2">
        <f t="shared" si="1"/>
        <v>1.085300938271598</v>
      </c>
      <c r="J21" s="2">
        <f t="shared" si="1"/>
        <v>0.38660760493826746</v>
      </c>
      <c r="K21" s="2">
        <f t="shared" si="1"/>
        <v>2.304998716049392</v>
      </c>
      <c r="L21" s="2">
        <f t="shared" si="1"/>
        <v>2.554314271604948</v>
      </c>
      <c r="M21" s="2">
        <f t="shared" si="1"/>
        <v>2.126412049382726</v>
      </c>
      <c r="N21" s="2">
        <f t="shared" si="1"/>
        <v>0.36213649382715696</v>
      </c>
      <c r="O21" s="2">
        <f t="shared" si="1"/>
        <v>0.41187871604937903</v>
      </c>
      <c r="P21" s="2">
        <f t="shared" si="1"/>
        <v>0.7599964938271546</v>
      </c>
      <c r="Q21" s="2">
        <f t="shared" si="1"/>
        <v>0.35020093827160176</v>
      </c>
    </row>
    <row r="22" spans="1:17" ht="12.75">
      <c r="A22" s="5"/>
      <c r="B22" s="14"/>
      <c r="C22" s="2">
        <f>(C8-$S$13)^2</f>
        <v>0.8991253827160546</v>
      </c>
      <c r="D22" s="2">
        <f aca="true" t="shared" si="2" ref="D22:Q22">(D8-$S$13)^2</f>
        <v>0.6532231604938321</v>
      </c>
      <c r="E22" s="2">
        <f t="shared" si="2"/>
        <v>1.411872049382723</v>
      </c>
      <c r="F22" s="2">
        <f t="shared" si="2"/>
        <v>1.8720320493827258</v>
      </c>
      <c r="G22" s="2">
        <f t="shared" si="2"/>
        <v>1.5831231604938354</v>
      </c>
      <c r="H22" s="2">
        <f t="shared" si="2"/>
        <v>2.9522876049382827</v>
      </c>
      <c r="I22" s="2">
        <f t="shared" si="2"/>
        <v>18.41935649382713</v>
      </c>
      <c r="J22" s="2">
        <f t="shared" si="2"/>
        <v>3.282538716049369</v>
      </c>
      <c r="K22" s="2">
        <f t="shared" si="2"/>
        <v>0.3821987160493871</v>
      </c>
      <c r="L22" s="2">
        <f t="shared" si="2"/>
        <v>0.005152049382715594</v>
      </c>
      <c r="M22" s="2">
        <f t="shared" si="2"/>
        <v>1.9271609382716137</v>
      </c>
      <c r="N22" s="2">
        <f t="shared" si="2"/>
        <v>1.8544387160493743</v>
      </c>
      <c r="O22" s="2">
        <f t="shared" si="2"/>
        <v>1.8544387160493743</v>
      </c>
      <c r="P22" s="2">
        <f t="shared" si="2"/>
        <v>4.673283160493817</v>
      </c>
      <c r="Q22" s="2">
        <f t="shared" si="2"/>
        <v>0.9765831604938326</v>
      </c>
    </row>
    <row r="23" spans="1:17" ht="12.75">
      <c r="A23" s="5"/>
      <c r="B23" s="14"/>
      <c r="C23" s="2">
        <f>(C9-$S$13)^2</f>
        <v>0.04335649382716192</v>
      </c>
      <c r="D23" s="2">
        <f aca="true" t="shared" si="3" ref="D23:Q23">(D9-$S$13)^2</f>
        <v>0.39914316049382265</v>
      </c>
      <c r="E23" s="2">
        <f t="shared" si="3"/>
        <v>0.6269120493827106</v>
      </c>
      <c r="F23" s="2">
        <f t="shared" si="3"/>
        <v>0.36213649382715696</v>
      </c>
      <c r="G23" s="2">
        <f t="shared" si="3"/>
        <v>0.1308831604938249</v>
      </c>
      <c r="H23" s="2">
        <f t="shared" si="3"/>
        <v>0.9836231604938207</v>
      </c>
      <c r="I23" s="2">
        <f t="shared" si="3"/>
        <v>0.5803053827160451</v>
      </c>
      <c r="J23" s="2">
        <f t="shared" si="3"/>
        <v>0.5209631604938231</v>
      </c>
      <c r="K23" s="2">
        <f t="shared" si="3"/>
        <v>0.46482093827160104</v>
      </c>
      <c r="L23" s="2">
        <f t="shared" si="3"/>
        <v>0.7085898271604892</v>
      </c>
      <c r="M23" s="2">
        <f t="shared" si="3"/>
        <v>0.04918538271604814</v>
      </c>
      <c r="N23" s="2">
        <f t="shared" si="3"/>
        <v>0.029507604938270395</v>
      </c>
      <c r="O23" s="2">
        <f t="shared" si="3"/>
        <v>0.010358716049382122</v>
      </c>
      <c r="P23" s="2">
        <f t="shared" si="3"/>
        <v>0.010358716049382122</v>
      </c>
      <c r="Q23" s="2">
        <f t="shared" si="3"/>
        <v>0.0026809382716046545</v>
      </c>
    </row>
    <row r="24" spans="1:17" ht="12.75">
      <c r="A24" s="5"/>
      <c r="B24" s="14"/>
      <c r="C24" s="2">
        <f>(C10-$S$13)^2</f>
        <v>0.1695609382716022</v>
      </c>
      <c r="D24" s="2">
        <f aca="true" t="shared" si="4" ref="D24:Q24">(D10-$S$13)^2</f>
        <v>0.00047427160493814137</v>
      </c>
      <c r="E24" s="2">
        <f t="shared" si="4"/>
        <v>0.1695609382716022</v>
      </c>
      <c r="F24" s="2">
        <f t="shared" si="4"/>
        <v>0.07939871604938091</v>
      </c>
      <c r="G24" s="2">
        <f t="shared" si="4"/>
        <v>0.29352316049382343</v>
      </c>
      <c r="H24" s="2">
        <f t="shared" si="4"/>
        <v>0.1920387160493853</v>
      </c>
      <c r="I24" s="2">
        <f t="shared" si="4"/>
        <v>1.6083876049382793</v>
      </c>
      <c r="J24" s="2">
        <f t="shared" si="4"/>
        <v>1.6595164938271694</v>
      </c>
      <c r="K24" s="2">
        <f t="shared" si="4"/>
        <v>0.42481427160493423</v>
      </c>
      <c r="L24" s="2">
        <f t="shared" si="4"/>
        <v>0.029507604938270395</v>
      </c>
      <c r="M24" s="2">
        <f t="shared" si="4"/>
        <v>3.1604938271482183E-06</v>
      </c>
      <c r="N24" s="2">
        <f t="shared" si="4"/>
        <v>0.061614271604939985</v>
      </c>
      <c r="O24" s="2">
        <f t="shared" si="4"/>
        <v>0.4736498271604979</v>
      </c>
      <c r="P24" s="2">
        <f t="shared" si="4"/>
        <v>0.3228764938271637</v>
      </c>
      <c r="Q24" s="2">
        <f t="shared" si="4"/>
        <v>0.8068031604938324</v>
      </c>
    </row>
    <row r="25" spans="1:17" ht="12.75">
      <c r="A25" s="5"/>
      <c r="B25" s="14"/>
      <c r="C25" s="2">
        <f aca="true" t="shared" si="5" ref="C25:Q25">(C11-$S$13)^2</f>
        <v>1.250420938271613</v>
      </c>
      <c r="D25" s="2">
        <f t="shared" si="5"/>
        <v>2.4593209382716137</v>
      </c>
      <c r="E25" s="2">
        <f t="shared" si="5"/>
        <v>0.4073276049382756</v>
      </c>
      <c r="F25" s="2">
        <f t="shared" si="5"/>
        <v>1.1625631604938347</v>
      </c>
      <c r="G25" s="2">
        <f t="shared" si="5"/>
        <v>0.15071649382716293</v>
      </c>
      <c r="H25" s="2">
        <f t="shared" si="5"/>
        <v>0.3228764938271637</v>
      </c>
      <c r="I25" s="2">
        <f t="shared" si="5"/>
        <v>0.35786982716049753</v>
      </c>
      <c r="J25" s="2">
        <f t="shared" si="5"/>
        <v>0.07740760493827317</v>
      </c>
      <c r="K25" s="2">
        <f t="shared" si="5"/>
        <v>2.25533649382715</v>
      </c>
      <c r="L25" s="2">
        <f t="shared" si="5"/>
        <v>0.016440938271605796</v>
      </c>
      <c r="M25" s="2">
        <f t="shared" si="5"/>
        <v>0.25828982716049714</v>
      </c>
      <c r="N25" s="2">
        <f t="shared" si="5"/>
        <v>0.005152049382715594</v>
      </c>
      <c r="O25" s="2">
        <f t="shared" si="5"/>
        <v>0.9374542716049444</v>
      </c>
      <c r="P25" s="2">
        <f t="shared" si="5"/>
        <v>0.04484982716049235</v>
      </c>
      <c r="Q25" s="2">
        <f t="shared" si="5"/>
        <v>0.3460053827160533</v>
      </c>
    </row>
    <row r="26" spans="1:17" ht="12.75">
      <c r="A26" s="5"/>
      <c r="B26" s="14"/>
      <c r="C26" s="2">
        <f aca="true" t="shared" si="6" ref="C26:Q26">(C12-$S$13)^2</f>
        <v>0.5158431604938317</v>
      </c>
      <c r="D26" s="2">
        <f t="shared" si="6"/>
        <v>0.7599964938271546</v>
      </c>
      <c r="E26" s="2">
        <f t="shared" si="6"/>
        <v>0.11007649382715826</v>
      </c>
      <c r="F26" s="2">
        <f t="shared" si="6"/>
        <v>0.3946631604938314</v>
      </c>
      <c r="G26" s="2">
        <f t="shared" si="6"/>
        <v>1.5580587160493913</v>
      </c>
      <c r="H26" s="2">
        <f t="shared" si="6"/>
        <v>1.1919787160493769</v>
      </c>
      <c r="I26" s="2">
        <f t="shared" si="6"/>
        <v>0.7538098271605</v>
      </c>
      <c r="J26" s="2">
        <f t="shared" si="6"/>
        <v>0.8248676049382765</v>
      </c>
      <c r="K26" s="2">
        <f t="shared" si="6"/>
        <v>3.8738987160493954</v>
      </c>
      <c r="L26" s="2">
        <f t="shared" si="6"/>
        <v>0.05845649382715893</v>
      </c>
      <c r="M26" s="2">
        <f t="shared" si="6"/>
        <v>0.03929204938271714</v>
      </c>
      <c r="N26" s="2">
        <f t="shared" si="6"/>
        <v>0.08893649382716244</v>
      </c>
      <c r="O26" s="2">
        <f t="shared" si="6"/>
        <v>0.2685542716049414</v>
      </c>
      <c r="P26" s="2">
        <f t="shared" si="6"/>
        <v>1.9370453827160414</v>
      </c>
      <c r="Q26" s="2">
        <f t="shared" si="6"/>
        <v>0.17490982716049666</v>
      </c>
    </row>
    <row r="27" spans="1:17" ht="12.75">
      <c r="A27" s="5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5" t="s">
        <v>28</v>
      </c>
      <c r="B28" s="14">
        <f>SUM(C28:Q33)</f>
        <v>102.67607999999997</v>
      </c>
      <c r="C28" s="2">
        <f>(C7-$S7)^2</f>
        <v>17.023876</v>
      </c>
      <c r="D28" s="2">
        <f aca="true" t="shared" si="7" ref="D28:Q28">(D7-$S7)^2</f>
        <v>2.869636</v>
      </c>
      <c r="E28" s="2">
        <f t="shared" si="7"/>
        <v>1.2454559999999992</v>
      </c>
      <c r="F28" s="2">
        <f t="shared" si="7"/>
        <v>0.001155999999999987</v>
      </c>
      <c r="G28" s="2">
        <f t="shared" si="7"/>
        <v>0.2851559999999998</v>
      </c>
      <c r="H28" s="2">
        <f t="shared" si="7"/>
        <v>0.4844159999999996</v>
      </c>
      <c r="I28" s="2">
        <f t="shared" si="7"/>
        <v>0.4303359999999996</v>
      </c>
      <c r="J28" s="2">
        <f t="shared" si="7"/>
        <v>0.05569599999999989</v>
      </c>
      <c r="K28" s="2">
        <f t="shared" si="7"/>
        <v>3.6252159999999995</v>
      </c>
      <c r="L28" s="2">
        <f t="shared" si="7"/>
        <v>3.9362559999999998</v>
      </c>
      <c r="M28" s="2">
        <f t="shared" si="7"/>
        <v>3.400336000000001</v>
      </c>
      <c r="N28" s="2">
        <f t="shared" si="7"/>
        <v>0.046656000000000086</v>
      </c>
      <c r="O28" s="2">
        <f t="shared" si="7"/>
        <v>0.06553600000000012</v>
      </c>
      <c r="P28" s="2">
        <f t="shared" si="7"/>
        <v>0.23619599999999977</v>
      </c>
      <c r="Q28" s="2">
        <f t="shared" si="7"/>
        <v>0.04243600000000017</v>
      </c>
    </row>
    <row r="29" spans="1:17" ht="12.75">
      <c r="A29" s="5"/>
      <c r="B29" s="14"/>
      <c r="C29" s="2">
        <f>(C8-$S8)^2</f>
        <v>1</v>
      </c>
      <c r="D29" s="2">
        <f aca="true" t="shared" si="8" ref="D29:Q29">(D8-$S8)^2</f>
        <v>0.7396000000000006</v>
      </c>
      <c r="E29" s="2">
        <f t="shared" si="8"/>
        <v>1.5376000000000005</v>
      </c>
      <c r="F29" s="2">
        <f t="shared" si="8"/>
        <v>2.016400000000002</v>
      </c>
      <c r="G29" s="2">
        <f t="shared" si="8"/>
        <v>1.7161000000000013</v>
      </c>
      <c r="H29" s="2">
        <f t="shared" si="8"/>
        <v>3.1329000000000016</v>
      </c>
      <c r="I29" s="2">
        <f t="shared" si="8"/>
        <v>17.977599999999995</v>
      </c>
      <c r="J29" s="2">
        <f t="shared" si="8"/>
        <v>3.097599999999996</v>
      </c>
      <c r="K29" s="2">
        <f t="shared" si="8"/>
        <v>0.4489000000000011</v>
      </c>
      <c r="L29" s="2">
        <f t="shared" si="8"/>
        <v>0.00039999999999998294</v>
      </c>
      <c r="M29" s="2">
        <f t="shared" si="8"/>
        <v>2.073600000000001</v>
      </c>
      <c r="N29" s="2">
        <f t="shared" si="8"/>
        <v>1.716099999999999</v>
      </c>
      <c r="O29" s="2">
        <f t="shared" si="8"/>
        <v>1.716099999999999</v>
      </c>
      <c r="P29" s="2">
        <f t="shared" si="8"/>
        <v>4.4521000000000015</v>
      </c>
      <c r="Q29" s="2">
        <f t="shared" si="8"/>
        <v>1.0816000000000001</v>
      </c>
    </row>
    <row r="30" spans="1:17" ht="12.75">
      <c r="A30" s="5"/>
      <c r="B30" s="14"/>
      <c r="C30" s="2">
        <f>(C9-$S9)^2</f>
        <v>0.4400111111111108</v>
      </c>
      <c r="D30" s="2">
        <f aca="true" t="shared" si="9" ref="D30:Q30">(D9-$S9)^2</f>
        <v>0.03121111111111114</v>
      </c>
      <c r="E30" s="2">
        <f t="shared" si="9"/>
        <v>0.1133444444444446</v>
      </c>
      <c r="F30" s="2">
        <f t="shared" si="9"/>
        <v>0.021511111111111324</v>
      </c>
      <c r="G30" s="2">
        <f t="shared" si="9"/>
        <v>0.008711111111111017</v>
      </c>
      <c r="H30" s="2">
        <f t="shared" si="9"/>
        <v>0.28801111111111155</v>
      </c>
      <c r="I30" s="2">
        <f t="shared" si="9"/>
        <v>0.09404444444444497</v>
      </c>
      <c r="J30" s="2">
        <f t="shared" si="9"/>
        <v>0.07111111111111156</v>
      </c>
      <c r="K30" s="2">
        <f t="shared" si="9"/>
        <v>0.05137777777777814</v>
      </c>
      <c r="L30" s="2">
        <f t="shared" si="9"/>
        <v>0.14951111111111184</v>
      </c>
      <c r="M30" s="2">
        <f t="shared" si="9"/>
        <v>0.05444444444444406</v>
      </c>
      <c r="N30" s="2">
        <f t="shared" si="9"/>
        <v>0.08027777777777771</v>
      </c>
      <c r="O30" s="2">
        <f t="shared" si="9"/>
        <v>0.12484444444444394</v>
      </c>
      <c r="P30" s="2">
        <f t="shared" si="9"/>
        <v>0.12484444444444394</v>
      </c>
      <c r="Q30" s="2">
        <f t="shared" si="9"/>
        <v>0.16267777777777706</v>
      </c>
    </row>
    <row r="31" spans="1:17" ht="12.75">
      <c r="A31" s="5"/>
      <c r="B31" s="14"/>
      <c r="C31" s="2">
        <f>(C10-$S10)^2</f>
        <v>0.3664284444444444</v>
      </c>
      <c r="D31" s="2">
        <f aca="true" t="shared" si="10" ref="D31:Q31">(D10-$S10)^2</f>
        <v>0.04636844444444456</v>
      </c>
      <c r="E31" s="2">
        <f t="shared" si="10"/>
        <v>0.3664284444444444</v>
      </c>
      <c r="F31" s="2">
        <f t="shared" si="10"/>
        <v>0.22594177777777782</v>
      </c>
      <c r="G31" s="2">
        <f t="shared" si="10"/>
        <v>0.5407151111111109</v>
      </c>
      <c r="H31" s="2">
        <f t="shared" si="10"/>
        <v>0.05986177777777763</v>
      </c>
      <c r="I31" s="2">
        <f t="shared" si="10"/>
        <v>1.154908444444444</v>
      </c>
      <c r="J31" s="2">
        <f t="shared" si="10"/>
        <v>1.1982951111111115</v>
      </c>
      <c r="K31" s="2">
        <f t="shared" si="10"/>
        <v>0.7145884444444447</v>
      </c>
      <c r="L31" s="2">
        <f t="shared" si="10"/>
        <v>0.13346844444444425</v>
      </c>
      <c r="M31" s="2">
        <f t="shared" si="10"/>
        <v>0.038155111111111036</v>
      </c>
      <c r="N31" s="2">
        <f t="shared" si="10"/>
        <v>0.002988444444444466</v>
      </c>
      <c r="O31" s="2">
        <f t="shared" si="10"/>
        <v>0.2446951111111108</v>
      </c>
      <c r="P31" s="2">
        <f t="shared" si="10"/>
        <v>0.1403751111111108</v>
      </c>
      <c r="Q31" s="2">
        <f t="shared" si="10"/>
        <v>0.4965551111111106</v>
      </c>
    </row>
    <row r="32" spans="1:17" ht="12.75">
      <c r="A32" s="5"/>
      <c r="B32" s="14"/>
      <c r="C32" s="2">
        <f aca="true" t="shared" si="11" ref="C32:Q32">(C11-$S11)^2</f>
        <v>0.4560751111111102</v>
      </c>
      <c r="D32" s="2">
        <f t="shared" si="11"/>
        <v>1.2663751111111081</v>
      </c>
      <c r="E32" s="2">
        <f t="shared" si="11"/>
        <v>0.03815511111111069</v>
      </c>
      <c r="F32" s="2">
        <f t="shared" si="11"/>
        <v>0.4036484444444436</v>
      </c>
      <c r="G32" s="2">
        <f t="shared" si="11"/>
        <v>0.002988444444444563</v>
      </c>
      <c r="H32" s="2">
        <f t="shared" si="11"/>
        <v>0.0157084444444441</v>
      </c>
      <c r="I32" s="2">
        <f t="shared" si="11"/>
        <v>0.024128444444444095</v>
      </c>
      <c r="J32" s="2">
        <f t="shared" si="11"/>
        <v>0.027115111111111572</v>
      </c>
      <c r="K32" s="2">
        <f t="shared" si="11"/>
        <v>3.7817284444444472</v>
      </c>
      <c r="L32" s="2">
        <f t="shared" si="11"/>
        <v>0.09901511111111166</v>
      </c>
      <c r="M32" s="2">
        <f t="shared" si="11"/>
        <v>0.004268444444444317</v>
      </c>
      <c r="N32" s="2">
        <f t="shared" si="11"/>
        <v>0.2648817777777789</v>
      </c>
      <c r="O32" s="2">
        <f t="shared" si="11"/>
        <v>0.27597511111111006</v>
      </c>
      <c r="P32" s="2">
        <f t="shared" si="11"/>
        <v>0.4285884444444454</v>
      </c>
      <c r="Q32" s="2">
        <f t="shared" si="11"/>
        <v>0.021121777777777514</v>
      </c>
    </row>
    <row r="33" spans="1:17" ht="12.75">
      <c r="A33" s="5"/>
      <c r="B33" s="14"/>
      <c r="C33" s="2">
        <f aca="true" t="shared" si="12" ref="C33:Q33">(C12-$S12)^2</f>
        <v>0.2134440000000014</v>
      </c>
      <c r="D33" s="2">
        <f t="shared" si="12"/>
        <v>1.2723839999999962</v>
      </c>
      <c r="E33" s="2">
        <f t="shared" si="12"/>
        <v>0.345743999999998</v>
      </c>
      <c r="F33" s="2">
        <f t="shared" si="12"/>
        <v>0.13838400000000123</v>
      </c>
      <c r="G33" s="2">
        <f t="shared" si="12"/>
        <v>0.9840640000000035</v>
      </c>
      <c r="H33" s="2">
        <f t="shared" si="12"/>
        <v>1.8171039999999972</v>
      </c>
      <c r="I33" s="2">
        <f t="shared" si="12"/>
        <v>0.3745440000000023</v>
      </c>
      <c r="J33" s="2">
        <f t="shared" si="12"/>
        <v>0.4251040000000013</v>
      </c>
      <c r="K33" s="2">
        <f t="shared" si="12"/>
        <v>2.930944000000005</v>
      </c>
      <c r="L33" s="2">
        <f t="shared" si="12"/>
        <v>0.24800399999999845</v>
      </c>
      <c r="M33" s="2">
        <f t="shared" si="12"/>
        <v>0.003363999999999877</v>
      </c>
      <c r="N33" s="2">
        <f t="shared" si="12"/>
        <v>0.0017640000000001337</v>
      </c>
      <c r="O33" s="2">
        <f t="shared" si="12"/>
        <v>0.0686440000000007</v>
      </c>
      <c r="P33" s="2">
        <f t="shared" si="12"/>
        <v>2.715903999999996</v>
      </c>
      <c r="Q33" s="2">
        <f t="shared" si="12"/>
        <v>0.02624400000000055</v>
      </c>
    </row>
    <row r="34" spans="1:2" ht="12.75">
      <c r="A34" s="5"/>
      <c r="B34" s="14"/>
    </row>
    <row r="35" spans="1:3" ht="12.75">
      <c r="A35" s="5" t="s">
        <v>29</v>
      </c>
      <c r="B35" s="14">
        <f>SUM(C35:C40)*15</f>
        <v>9.868435555555553</v>
      </c>
      <c r="C35" s="2">
        <f aca="true" t="shared" si="13" ref="C35:C40">(S7-$S$13)^2</f>
        <v>0.1488244938271581</v>
      </c>
    </row>
    <row r="36" spans="1:3" ht="12.75">
      <c r="A36" s="6"/>
      <c r="B36" s="6"/>
      <c r="C36" s="2">
        <f t="shared" si="13"/>
        <v>0.0026809382716046545</v>
      </c>
    </row>
    <row r="37" spans="1:3" ht="12.75">
      <c r="A37" s="6"/>
      <c r="B37" s="6"/>
      <c r="C37" s="2">
        <f t="shared" si="13"/>
        <v>0.2071261234567868</v>
      </c>
    </row>
    <row r="38" spans="1:3" ht="12.75">
      <c r="A38" s="6"/>
      <c r="B38" s="6"/>
      <c r="C38" s="2">
        <f t="shared" si="13"/>
        <v>0.03746375308642101</v>
      </c>
    </row>
    <row r="39" spans="1:3" ht="12.75">
      <c r="A39" s="6"/>
      <c r="B39" s="6"/>
      <c r="C39" s="2">
        <f t="shared" si="13"/>
        <v>0.1961505679012383</v>
      </c>
    </row>
    <row r="40" spans="1:3" ht="12.75">
      <c r="A40" s="6"/>
      <c r="B40" s="6"/>
      <c r="C40" s="2">
        <f t="shared" si="13"/>
        <v>0.0656498271604947</v>
      </c>
    </row>
    <row r="41" spans="1:2" ht="12.75">
      <c r="A41" s="6"/>
      <c r="B41" s="6"/>
    </row>
    <row r="43" spans="1:11" ht="12.75">
      <c r="A43" s="63" t="s">
        <v>67</v>
      </c>
      <c r="B43" s="63"/>
      <c r="C43" s="64"/>
      <c r="D43" s="64"/>
      <c r="E43" s="64"/>
      <c r="F43" s="65"/>
      <c r="G43" s="65"/>
      <c r="H43" s="1"/>
      <c r="I43" s="1"/>
      <c r="J43" s="1"/>
      <c r="K43" s="1"/>
    </row>
    <row r="44" spans="1:11" ht="12.75">
      <c r="A44" s="63" t="s">
        <v>68</v>
      </c>
      <c r="B44" s="63"/>
      <c r="C44" s="64"/>
      <c r="D44" s="64"/>
      <c r="E44" s="64"/>
      <c r="F44" s="65"/>
      <c r="G44" s="65"/>
      <c r="H44" s="1"/>
      <c r="I44" s="1"/>
      <c r="J44" s="1"/>
      <c r="K44" s="1"/>
    </row>
    <row r="45" spans="1:2" ht="12.75">
      <c r="A45" s="5"/>
      <c r="B45" s="5"/>
    </row>
    <row r="46" spans="1:2" ht="12.75">
      <c r="A46" s="5" t="s">
        <v>32</v>
      </c>
      <c r="B46" s="5"/>
    </row>
    <row r="47" spans="1:7" ht="13.5" thickBot="1">
      <c r="A47" s="33" t="s">
        <v>33</v>
      </c>
      <c r="B47" s="34" t="s">
        <v>13</v>
      </c>
      <c r="C47" s="34" t="s">
        <v>34</v>
      </c>
      <c r="D47" s="34" t="s">
        <v>15</v>
      </c>
      <c r="E47" s="34" t="s">
        <v>16</v>
      </c>
      <c r="F47" s="34" t="s">
        <v>35</v>
      </c>
      <c r="G47" s="35" t="s">
        <v>36</v>
      </c>
    </row>
    <row r="48" spans="1:11" ht="13.5" thickTop="1">
      <c r="A48" s="25" t="s">
        <v>69</v>
      </c>
      <c r="B48" s="21">
        <f>B35</f>
        <v>9.868435555555553</v>
      </c>
      <c r="C48" s="22">
        <f>5</f>
        <v>5</v>
      </c>
      <c r="D48" s="21">
        <f>B48/C48</f>
        <v>1.9736871111111107</v>
      </c>
      <c r="E48" s="21">
        <f>D48/$D$49</f>
        <v>1.6146868611787024</v>
      </c>
      <c r="F48" s="21">
        <f>FINV(0.05,C48,$C$49)</f>
        <v>2.323126579995005</v>
      </c>
      <c r="G48" s="26">
        <f>FDIST(E48,C48,$C$49)</f>
        <v>0.1650270800959833</v>
      </c>
      <c r="I48" s="69" t="s">
        <v>49</v>
      </c>
      <c r="J48" s="69"/>
      <c r="K48" s="69"/>
    </row>
    <row r="49" spans="1:7" ht="13.5" thickBot="1">
      <c r="A49" s="27" t="s">
        <v>40</v>
      </c>
      <c r="B49" s="23">
        <f>B28</f>
        <v>102.67607999999997</v>
      </c>
      <c r="C49" s="24">
        <f>6*14</f>
        <v>84</v>
      </c>
      <c r="D49" s="23">
        <f>B49/C49</f>
        <v>1.2223342857142854</v>
      </c>
      <c r="E49" s="23"/>
      <c r="F49" s="23"/>
      <c r="G49" s="28"/>
    </row>
    <row r="50" spans="1:7" ht="13.5" thickTop="1">
      <c r="A50" s="29" t="s">
        <v>41</v>
      </c>
      <c r="B50" s="30">
        <f>SUM(B48:B49)</f>
        <v>112.54451555555552</v>
      </c>
      <c r="C50" s="31">
        <f>6*15-1</f>
        <v>89</v>
      </c>
      <c r="D50" s="31"/>
      <c r="E50" s="31"/>
      <c r="F50" s="31"/>
      <c r="G50" s="32"/>
    </row>
    <row r="51" spans="1:11" ht="12.75">
      <c r="A51" s="53"/>
      <c r="B51" s="54"/>
      <c r="C51" s="36"/>
      <c r="D51" s="36"/>
      <c r="E51" s="36"/>
      <c r="F51" s="36"/>
      <c r="G51" s="36"/>
      <c r="H51" s="36"/>
      <c r="I51" s="36"/>
      <c r="J51" s="36"/>
      <c r="K51" s="36"/>
    </row>
    <row r="52" spans="1:19" ht="12.75">
      <c r="A52" s="53" t="s">
        <v>70</v>
      </c>
      <c r="B52" s="54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3.5" thickBo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ht="13.5" thickTop="1"/>
    <row r="55" spans="1:3" ht="15.75">
      <c r="A55" s="58" t="s">
        <v>58</v>
      </c>
      <c r="C55" s="5" t="s">
        <v>75</v>
      </c>
    </row>
    <row r="56" ht="12.75">
      <c r="C56" s="5"/>
    </row>
    <row r="57" spans="1:3" ht="12.75">
      <c r="A57" t="s">
        <v>71</v>
      </c>
      <c r="C57" s="5"/>
    </row>
    <row r="59" ht="13.5" thickBot="1">
      <c r="A59" t="s">
        <v>5</v>
      </c>
    </row>
    <row r="60" spans="1:5" ht="12.75">
      <c r="A60" s="11" t="s">
        <v>72</v>
      </c>
      <c r="B60" s="11" t="s">
        <v>7</v>
      </c>
      <c r="C60" s="11" t="s">
        <v>8</v>
      </c>
      <c r="D60" s="11" t="s">
        <v>9</v>
      </c>
      <c r="E60" s="11" t="s">
        <v>10</v>
      </c>
    </row>
    <row r="61" spans="1:5" ht="12.75">
      <c r="A61" s="8" t="s">
        <v>0</v>
      </c>
      <c r="B61" s="8">
        <v>15</v>
      </c>
      <c r="C61" s="8">
        <v>101.61</v>
      </c>
      <c r="D61" s="8">
        <v>6.774</v>
      </c>
      <c r="E61" s="8">
        <v>2.410597142857138</v>
      </c>
    </row>
    <row r="62" spans="1:5" ht="12.75">
      <c r="A62" s="8" t="s">
        <v>1</v>
      </c>
      <c r="B62" s="8">
        <v>15</v>
      </c>
      <c r="C62" s="8">
        <v>96.6</v>
      </c>
      <c r="D62" s="8">
        <v>6.44</v>
      </c>
      <c r="E62" s="8">
        <v>3.050471428571419</v>
      </c>
    </row>
    <row r="63" spans="1:5" ht="12.75">
      <c r="A63" s="8" t="s">
        <v>66</v>
      </c>
      <c r="B63" s="8">
        <v>15</v>
      </c>
      <c r="C63" s="8">
        <v>102.65</v>
      </c>
      <c r="D63" s="8">
        <v>6.843333333333333</v>
      </c>
      <c r="E63" s="8">
        <v>0.1297095238095218</v>
      </c>
    </row>
    <row r="64" spans="1:5" ht="12.75">
      <c r="A64" s="8" t="s">
        <v>2</v>
      </c>
      <c r="B64" s="8">
        <v>15</v>
      </c>
      <c r="C64" s="8">
        <v>92.92</v>
      </c>
      <c r="D64" s="8">
        <v>6.1946666666666665</v>
      </c>
      <c r="E64" s="8">
        <v>0.40926952380950915</v>
      </c>
    </row>
    <row r="65" spans="1:5" ht="12.75">
      <c r="A65" s="8" t="s">
        <v>3</v>
      </c>
      <c r="B65" s="8">
        <v>15</v>
      </c>
      <c r="C65" s="8">
        <v>89.18</v>
      </c>
      <c r="D65" s="8">
        <v>5.945333333333332</v>
      </c>
      <c r="E65" s="8">
        <v>0.5078409523809617</v>
      </c>
    </row>
    <row r="66" spans="1:5" ht="13.5" thickBot="1">
      <c r="A66" s="10" t="s">
        <v>65</v>
      </c>
      <c r="B66" s="10">
        <v>15</v>
      </c>
      <c r="C66" s="10">
        <v>91.98</v>
      </c>
      <c r="D66" s="10">
        <v>6.1320000000000014</v>
      </c>
      <c r="E66" s="10">
        <v>0.8261171428571207</v>
      </c>
    </row>
    <row r="69" ht="13.5" thickBot="1">
      <c r="A69" t="s">
        <v>11</v>
      </c>
    </row>
    <row r="70" spans="1:7" ht="12.75">
      <c r="A70" s="11" t="s">
        <v>12</v>
      </c>
      <c r="B70" s="11" t="s">
        <v>13</v>
      </c>
      <c r="C70" s="11" t="s">
        <v>14</v>
      </c>
      <c r="D70" s="11" t="s">
        <v>15</v>
      </c>
      <c r="E70" s="11" t="s">
        <v>16</v>
      </c>
      <c r="F70" s="11" t="s">
        <v>17</v>
      </c>
      <c r="G70" s="11" t="s">
        <v>18</v>
      </c>
    </row>
    <row r="71" spans="1:7" ht="12.75">
      <c r="A71" s="8" t="s">
        <v>73</v>
      </c>
      <c r="B71" s="8">
        <v>9.868435555554697</v>
      </c>
      <c r="C71" s="8">
        <v>5</v>
      </c>
      <c r="D71" s="8">
        <v>1.9736871111109395</v>
      </c>
      <c r="E71" s="8">
        <v>1.6146868611785663</v>
      </c>
      <c r="F71" s="8">
        <v>0.16502708009601907</v>
      </c>
      <c r="G71" s="8">
        <v>2.323126579995005</v>
      </c>
    </row>
    <row r="72" spans="1:7" ht="12.75">
      <c r="A72" s="8" t="s">
        <v>74</v>
      </c>
      <c r="B72" s="8">
        <v>102.67607999999973</v>
      </c>
      <c r="C72" s="8">
        <v>84</v>
      </c>
      <c r="D72" s="8">
        <v>1.2223342857142825</v>
      </c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3.5" thickBot="1">
      <c r="A74" s="10" t="s">
        <v>6</v>
      </c>
      <c r="B74" s="10">
        <v>112.54451555555443</v>
      </c>
      <c r="C74" s="10">
        <v>89</v>
      </c>
      <c r="D74" s="10"/>
      <c r="E74" s="10"/>
      <c r="F74" s="10"/>
      <c r="G74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4"/>
  <sheetViews>
    <sheetView tabSelected="1" workbookViewId="0" topLeftCell="A1">
      <selection activeCell="A61" sqref="A61:A63"/>
    </sheetView>
  </sheetViews>
  <sheetFormatPr defaultColWidth="9.33203125" defaultRowHeight="12.75"/>
  <cols>
    <col min="1" max="1" width="15" style="5" customWidth="1"/>
    <col min="2" max="2" width="10" style="7" bestFit="1" customWidth="1"/>
    <col min="3" max="26" width="6.83203125" style="0" customWidth="1"/>
    <col min="27" max="27" width="4.66015625" style="0" customWidth="1"/>
    <col min="28" max="28" width="6.83203125" style="0" customWidth="1"/>
  </cols>
  <sheetData>
    <row r="1" spans="1:2" ht="15.75">
      <c r="A1" s="59" t="s">
        <v>43</v>
      </c>
      <c r="B1" s="4" t="s">
        <v>62</v>
      </c>
    </row>
    <row r="2" ht="12.75">
      <c r="B2" s="5" t="s">
        <v>61</v>
      </c>
    </row>
    <row r="3" ht="12.75">
      <c r="B3" s="7" t="s">
        <v>44</v>
      </c>
    </row>
    <row r="4" ht="12.75">
      <c r="B4" s="4" t="s">
        <v>45</v>
      </c>
    </row>
    <row r="5" ht="12.75">
      <c r="B5" s="4" t="s">
        <v>46</v>
      </c>
    </row>
    <row r="8" spans="2:26" ht="12.75">
      <c r="B8" s="20" t="s">
        <v>42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>
      <c r="A9" s="53"/>
      <c r="B9" s="54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>
      <c r="A10" s="53"/>
      <c r="B10" s="43"/>
      <c r="C10" s="40">
        <v>1</v>
      </c>
      <c r="D10" s="40"/>
      <c r="E10" s="40"/>
      <c r="F10" s="40"/>
      <c r="G10" s="46">
        <v>2</v>
      </c>
      <c r="H10" s="40"/>
      <c r="I10" s="40"/>
      <c r="J10" s="47"/>
      <c r="K10" s="40">
        <v>3</v>
      </c>
      <c r="L10" s="40"/>
      <c r="M10" s="40"/>
      <c r="N10" s="40"/>
      <c r="O10" s="46">
        <v>4</v>
      </c>
      <c r="P10" s="40"/>
      <c r="Q10" s="40"/>
      <c r="R10" s="47"/>
      <c r="S10" s="40">
        <v>5</v>
      </c>
      <c r="T10" s="40"/>
      <c r="U10" s="40"/>
      <c r="V10" s="40"/>
      <c r="W10" s="46">
        <v>6</v>
      </c>
      <c r="X10" s="41"/>
      <c r="Y10" s="41"/>
      <c r="Z10" s="42"/>
    </row>
    <row r="11" spans="1:26" ht="12.75">
      <c r="A11" s="53"/>
      <c r="B11" s="44">
        <v>1</v>
      </c>
      <c r="C11" s="36">
        <v>6.67</v>
      </c>
      <c r="D11" s="36">
        <v>6.93</v>
      </c>
      <c r="E11" s="36">
        <v>4.77</v>
      </c>
      <c r="F11" s="36">
        <v>5.38</v>
      </c>
      <c r="G11" s="48">
        <v>6</v>
      </c>
      <c r="H11" s="36">
        <v>5.69</v>
      </c>
      <c r="I11" s="36">
        <v>5.64</v>
      </c>
      <c r="J11" s="37">
        <v>8.26</v>
      </c>
      <c r="K11" s="36">
        <v>5.28</v>
      </c>
      <c r="L11" s="36">
        <v>4.84</v>
      </c>
      <c r="M11" s="36">
        <v>5.2</v>
      </c>
      <c r="N11" s="36">
        <v>5.12</v>
      </c>
      <c r="O11" s="48">
        <v>5.79</v>
      </c>
      <c r="P11" s="36">
        <v>5.47</v>
      </c>
      <c r="Q11" s="36">
        <v>5.31</v>
      </c>
      <c r="R11" s="37">
        <v>5.17</v>
      </c>
      <c r="S11" s="36">
        <v>6.89</v>
      </c>
      <c r="T11" s="36">
        <v>8.08</v>
      </c>
      <c r="U11" s="36">
        <v>4.35</v>
      </c>
      <c r="V11" s="36">
        <v>4.18</v>
      </c>
      <c r="W11" s="48">
        <v>6.45</v>
      </c>
      <c r="X11" s="36">
        <v>5.8</v>
      </c>
      <c r="Y11" s="36">
        <v>5.54</v>
      </c>
      <c r="Z11" s="37">
        <v>5.49</v>
      </c>
    </row>
    <row r="12" spans="1:26" ht="12.75">
      <c r="A12" s="53"/>
      <c r="B12" s="43">
        <v>2</v>
      </c>
      <c r="C12" s="50">
        <v>6.73</v>
      </c>
      <c r="D12" s="50">
        <v>10.9</v>
      </c>
      <c r="E12" s="50">
        <v>5.08</v>
      </c>
      <c r="F12" s="50">
        <v>7.89</v>
      </c>
      <c r="G12" s="51">
        <v>5.44</v>
      </c>
      <c r="H12" s="50">
        <v>5.58</v>
      </c>
      <c r="I12" s="50">
        <v>5.2</v>
      </c>
      <c r="J12" s="52">
        <v>5.02</v>
      </c>
      <c r="K12" s="50">
        <v>6.18</v>
      </c>
      <c r="L12" s="50">
        <v>7.02</v>
      </c>
      <c r="M12" s="50">
        <v>7.18</v>
      </c>
      <c r="N12" s="50">
        <v>6.99</v>
      </c>
      <c r="O12" s="51">
        <v>6.8</v>
      </c>
      <c r="P12" s="50">
        <v>6.41</v>
      </c>
      <c r="Q12" s="50">
        <v>6.8</v>
      </c>
      <c r="R12" s="52">
        <v>6.67</v>
      </c>
      <c r="S12" s="50">
        <v>5.27</v>
      </c>
      <c r="T12" s="50">
        <v>4.82</v>
      </c>
      <c r="U12" s="50">
        <v>5.75</v>
      </c>
      <c r="V12" s="50">
        <v>5.31</v>
      </c>
      <c r="W12" s="51">
        <v>5.67</v>
      </c>
      <c r="X12" s="50">
        <v>7.26</v>
      </c>
      <c r="Y12" s="50">
        <v>6.72</v>
      </c>
      <c r="Z12" s="52">
        <v>5.76</v>
      </c>
    </row>
    <row r="13" spans="1:26" ht="12.75">
      <c r="A13" s="53"/>
      <c r="B13" s="45">
        <v>3</v>
      </c>
      <c r="C13" s="38">
        <v>8.28</v>
      </c>
      <c r="D13" s="38">
        <v>9.13</v>
      </c>
      <c r="E13" s="38">
        <v>6.69</v>
      </c>
      <c r="F13" s="38">
        <v>6.16</v>
      </c>
      <c r="G13" s="49">
        <v>4.7</v>
      </c>
      <c r="H13" s="38">
        <v>6.47</v>
      </c>
      <c r="I13" s="38">
        <v>5.58</v>
      </c>
      <c r="J13" s="39">
        <v>5.49</v>
      </c>
      <c r="K13" s="38">
        <v>6.82</v>
      </c>
      <c r="L13" s="38">
        <v>4.23</v>
      </c>
      <c r="M13" s="38">
        <v>4.9</v>
      </c>
      <c r="N13" s="38">
        <v>7.26</v>
      </c>
      <c r="O13" s="49">
        <v>6.04</v>
      </c>
      <c r="P13" s="38">
        <v>6.07</v>
      </c>
      <c r="Q13" s="38">
        <v>6.29</v>
      </c>
      <c r="R13" s="39">
        <v>6.26</v>
      </c>
      <c r="S13" s="38">
        <v>4.4</v>
      </c>
      <c r="T13" s="38">
        <v>4.8</v>
      </c>
      <c r="U13" s="38">
        <v>5.66</v>
      </c>
      <c r="V13" s="38">
        <v>7.87</v>
      </c>
      <c r="W13" s="49">
        <v>3.92</v>
      </c>
      <c r="X13" s="38">
        <v>7.21</v>
      </c>
      <c r="Y13" s="38">
        <v>5.78</v>
      </c>
      <c r="Z13" s="39">
        <v>5.98</v>
      </c>
    </row>
    <row r="14" spans="1:28" ht="13.5" thickBot="1">
      <c r="A14" s="55"/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ht="13.5" thickTop="1"/>
    <row r="16" ht="15.75">
      <c r="A16" s="58" t="s">
        <v>47</v>
      </c>
    </row>
    <row r="18" spans="1:28" ht="12.75">
      <c r="A18" s="7" t="s">
        <v>23</v>
      </c>
      <c r="F18" s="15">
        <f>AVERAGE(C11:F11)</f>
        <v>5.937499999999999</v>
      </c>
      <c r="G18" s="15"/>
      <c r="H18" s="15"/>
      <c r="I18" s="15"/>
      <c r="J18" s="15">
        <f>AVERAGE(G11:J11)</f>
        <v>6.397500000000001</v>
      </c>
      <c r="K18" s="15"/>
      <c r="L18" s="15"/>
      <c r="M18" s="15"/>
      <c r="N18" s="15">
        <f>AVERAGE(K11:N11)</f>
        <v>5.11</v>
      </c>
      <c r="O18" s="15"/>
      <c r="P18" s="15"/>
      <c r="Q18" s="15"/>
      <c r="R18" s="15">
        <f>AVERAGE(O11:R11)</f>
        <v>5.4350000000000005</v>
      </c>
      <c r="S18" s="15"/>
      <c r="T18" s="15"/>
      <c r="U18" s="15"/>
      <c r="V18" s="15">
        <f>AVERAGE(S11:V11)</f>
        <v>5.875</v>
      </c>
      <c r="W18" s="15"/>
      <c r="X18" s="15"/>
      <c r="Y18" s="15"/>
      <c r="Z18" s="15">
        <f>AVERAGE(W11:Z11)</f>
        <v>5.82</v>
      </c>
      <c r="AA18" s="16"/>
      <c r="AB18" s="17">
        <f>AVERAGE(C11:Z11)</f>
        <v>5.7625</v>
      </c>
    </row>
    <row r="19" spans="1:28" ht="12.75">
      <c r="A19" s="5" t="s">
        <v>24</v>
      </c>
      <c r="F19" s="15">
        <f>AVERAGE(C12:F12)</f>
        <v>7.65</v>
      </c>
      <c r="G19" s="15"/>
      <c r="H19" s="15"/>
      <c r="I19" s="15"/>
      <c r="J19" s="15">
        <f>AVERAGE(G12:J12)</f>
        <v>5.31</v>
      </c>
      <c r="K19" s="15"/>
      <c r="L19" s="15"/>
      <c r="M19" s="15"/>
      <c r="N19" s="15">
        <f>AVERAGE(K12:N12)</f>
        <v>6.842499999999999</v>
      </c>
      <c r="O19" s="15"/>
      <c r="P19" s="15"/>
      <c r="Q19" s="15"/>
      <c r="R19" s="15">
        <f>AVERAGE(O12:R12)</f>
        <v>6.67</v>
      </c>
      <c r="S19" s="15"/>
      <c r="T19" s="15"/>
      <c r="U19" s="15"/>
      <c r="V19" s="15">
        <f>AVERAGE(S12:V12)</f>
        <v>5.2875</v>
      </c>
      <c r="W19" s="15"/>
      <c r="X19" s="15"/>
      <c r="Y19" s="15"/>
      <c r="Z19" s="15">
        <f>AVERAGE(W12:Z12)</f>
        <v>6.352499999999999</v>
      </c>
      <c r="AA19" s="16"/>
      <c r="AB19" s="17">
        <f>AVERAGE(C12:Z12)</f>
        <v>6.352083333333332</v>
      </c>
    </row>
    <row r="20" spans="1:28" ht="12.75">
      <c r="A20" s="12" t="s">
        <v>25</v>
      </c>
      <c r="F20" s="15">
        <f>AVERAGE(C13:F13)</f>
        <v>7.565</v>
      </c>
      <c r="G20" s="15"/>
      <c r="H20" s="15"/>
      <c r="I20" s="15"/>
      <c r="J20" s="15">
        <f>AVERAGE(G13:J13)</f>
        <v>5.5600000000000005</v>
      </c>
      <c r="K20" s="15"/>
      <c r="L20" s="15"/>
      <c r="M20" s="15"/>
      <c r="N20" s="15">
        <f>AVERAGE(K13:N13)</f>
        <v>5.8025</v>
      </c>
      <c r="O20" s="15"/>
      <c r="P20" s="15"/>
      <c r="Q20" s="15"/>
      <c r="R20" s="15">
        <f>AVERAGE(O13:R13)</f>
        <v>6.164999999999999</v>
      </c>
      <c r="S20" s="15"/>
      <c r="T20" s="15"/>
      <c r="U20" s="15"/>
      <c r="V20" s="15">
        <f>AVERAGE(S13:V13)</f>
        <v>5.6825</v>
      </c>
      <c r="W20" s="15"/>
      <c r="X20" s="15"/>
      <c r="Y20" s="15"/>
      <c r="Z20" s="15">
        <f>AVERAGE(W13:Z13)</f>
        <v>5.7225</v>
      </c>
      <c r="AA20" s="16"/>
      <c r="AB20" s="17">
        <f>AVERAGE(C13:Z13)</f>
        <v>6.0829166666666685</v>
      </c>
    </row>
    <row r="21" spans="1:28" ht="12.75">
      <c r="A21" s="13" t="s">
        <v>26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6:28" ht="12.75">
      <c r="F22" s="18">
        <f>AVERAGE(C11:F13)</f>
        <v>7.050833333333332</v>
      </c>
      <c r="G22" s="18"/>
      <c r="H22" s="18"/>
      <c r="I22" s="18"/>
      <c r="J22" s="18">
        <f>AVERAGE(G11:J13)</f>
        <v>5.755833333333334</v>
      </c>
      <c r="K22" s="18"/>
      <c r="L22" s="18"/>
      <c r="M22" s="18"/>
      <c r="N22" s="18">
        <f>AVERAGE(K11:N13)</f>
        <v>5.918333333333333</v>
      </c>
      <c r="O22" s="18"/>
      <c r="P22" s="18"/>
      <c r="Q22" s="18"/>
      <c r="R22" s="18">
        <f>AVERAGE(O11:R13)</f>
        <v>6.090000000000001</v>
      </c>
      <c r="S22" s="18"/>
      <c r="T22" s="18"/>
      <c r="U22" s="18"/>
      <c r="V22" s="18">
        <f>AVERAGE(S11:V13)</f>
        <v>5.615000000000001</v>
      </c>
      <c r="W22" s="18"/>
      <c r="X22" s="18"/>
      <c r="Y22" s="18"/>
      <c r="Z22" s="18">
        <f>AVERAGE(W11:Z13)</f>
        <v>5.965</v>
      </c>
      <c r="AA22" s="16"/>
      <c r="AB22" s="19">
        <f>AVERAGE(C11:Z13)</f>
        <v>6.065833333333335</v>
      </c>
    </row>
    <row r="24" spans="1:26" ht="12.75">
      <c r="A24" s="5" t="s">
        <v>27</v>
      </c>
      <c r="B24" s="14">
        <f>SUM(C24:Z26)</f>
        <v>104.05615000000002</v>
      </c>
      <c r="C24" s="3">
        <f aca="true" t="shared" si="0" ref="C24:Z24">(C11-$AB$22)^2</f>
        <v>0.36501736111110933</v>
      </c>
      <c r="D24" s="3">
        <f t="shared" si="0"/>
        <v>0.7467840277777749</v>
      </c>
      <c r="E24" s="3">
        <f t="shared" si="0"/>
        <v>1.6791840277777825</v>
      </c>
      <c r="F24" s="3">
        <f t="shared" si="0"/>
        <v>0.4703673611111132</v>
      </c>
      <c r="G24" s="3">
        <f t="shared" si="0"/>
        <v>0.004334027777777963</v>
      </c>
      <c r="H24" s="3">
        <f t="shared" si="0"/>
        <v>0.1412506944444452</v>
      </c>
      <c r="I24" s="3">
        <f t="shared" si="0"/>
        <v>0.18133402777777924</v>
      </c>
      <c r="J24" s="3">
        <f t="shared" si="0"/>
        <v>4.814367361111104</v>
      </c>
      <c r="K24" s="3">
        <f t="shared" si="0"/>
        <v>0.6175340277777795</v>
      </c>
      <c r="L24" s="3">
        <f t="shared" si="0"/>
        <v>1.502667361111115</v>
      </c>
      <c r="M24" s="3">
        <f t="shared" si="0"/>
        <v>0.7496673611111132</v>
      </c>
      <c r="N24" s="3">
        <f t="shared" si="0"/>
        <v>0.8946006944444469</v>
      </c>
      <c r="O24" s="3">
        <f t="shared" si="0"/>
        <v>0.07608402777777853</v>
      </c>
      <c r="P24" s="3">
        <f t="shared" si="0"/>
        <v>0.3550173611111131</v>
      </c>
      <c r="Q24" s="3">
        <f t="shared" si="0"/>
        <v>0.5712840277777805</v>
      </c>
      <c r="R24" s="3">
        <f t="shared" si="0"/>
        <v>0.8025173611111137</v>
      </c>
      <c r="S24" s="3">
        <f t="shared" si="0"/>
        <v>0.6792506944444416</v>
      </c>
      <c r="T24" s="3">
        <f t="shared" si="0"/>
        <v>4.056867361111106</v>
      </c>
      <c r="U24" s="3">
        <f t="shared" si="0"/>
        <v>2.9440840277777838</v>
      </c>
      <c r="V24" s="3">
        <f t="shared" si="0"/>
        <v>3.5563673611111173</v>
      </c>
      <c r="W24" s="3">
        <f t="shared" si="0"/>
        <v>0.14758402777777682</v>
      </c>
      <c r="X24" s="3">
        <f t="shared" si="0"/>
        <v>0.07066736111111195</v>
      </c>
      <c r="Y24" s="3">
        <f t="shared" si="0"/>
        <v>0.2765006944444459</v>
      </c>
      <c r="Z24" s="3">
        <f t="shared" si="0"/>
        <v>0.3315840277777792</v>
      </c>
    </row>
    <row r="25" spans="2:26" ht="12.75">
      <c r="B25" s="14"/>
      <c r="C25" s="3">
        <f aca="true" t="shared" si="1" ref="C25:Z25">(C12-$AB$22)^2</f>
        <v>0.44111736111110983</v>
      </c>
      <c r="D25" s="3">
        <f t="shared" si="1"/>
        <v>23.3691673611111</v>
      </c>
      <c r="E25" s="3">
        <f t="shared" si="1"/>
        <v>0.9718673611111137</v>
      </c>
      <c r="F25" s="3">
        <f t="shared" si="1"/>
        <v>3.3275840277777715</v>
      </c>
      <c r="G25" s="3">
        <f t="shared" si="1"/>
        <v>0.3916673611111124</v>
      </c>
      <c r="H25" s="3">
        <f t="shared" si="1"/>
        <v>0.23603402777777907</v>
      </c>
      <c r="I25" s="3">
        <f t="shared" si="1"/>
        <v>0.7496673611111132</v>
      </c>
      <c r="J25" s="3">
        <f t="shared" si="1"/>
        <v>1.093767361111115</v>
      </c>
      <c r="K25" s="3">
        <f t="shared" si="1"/>
        <v>0.013034027777777391</v>
      </c>
      <c r="L25" s="3">
        <f t="shared" si="1"/>
        <v>0.9104340277777743</v>
      </c>
      <c r="M25" s="3">
        <f t="shared" si="1"/>
        <v>1.2413673611111073</v>
      </c>
      <c r="N25" s="3">
        <f t="shared" si="1"/>
        <v>0.8540840277777756</v>
      </c>
      <c r="O25" s="3">
        <f t="shared" si="1"/>
        <v>0.5390006944444421</v>
      </c>
      <c r="P25" s="3">
        <f t="shared" si="1"/>
        <v>0.11845069444444357</v>
      </c>
      <c r="Q25" s="3">
        <f t="shared" si="1"/>
        <v>0.5390006944444421</v>
      </c>
      <c r="R25" s="3">
        <f t="shared" si="1"/>
        <v>0.36501736111110933</v>
      </c>
      <c r="S25" s="3">
        <f t="shared" si="1"/>
        <v>0.6333506944444474</v>
      </c>
      <c r="T25" s="3">
        <f t="shared" si="1"/>
        <v>1.5521006944444473</v>
      </c>
      <c r="U25" s="3">
        <f t="shared" si="1"/>
        <v>0.09975069444444533</v>
      </c>
      <c r="V25" s="3">
        <f t="shared" si="1"/>
        <v>0.5712840277777805</v>
      </c>
      <c r="W25" s="3">
        <f t="shared" si="1"/>
        <v>0.15668402777777896</v>
      </c>
      <c r="X25" s="3">
        <f t="shared" si="1"/>
        <v>1.4260340277777739</v>
      </c>
      <c r="Y25" s="3">
        <f t="shared" si="1"/>
        <v>0.4279340277777756</v>
      </c>
      <c r="Z25" s="3">
        <f t="shared" si="1"/>
        <v>0.09353402777777876</v>
      </c>
    </row>
    <row r="26" spans="2:26" ht="12.75">
      <c r="B26" s="14"/>
      <c r="C26" s="3">
        <f aca="true" t="shared" si="2" ref="C26:Z26">(C13-$AB$22)^2</f>
        <v>4.902534027777769</v>
      </c>
      <c r="D26" s="3">
        <f t="shared" si="2"/>
        <v>9.389117361111108</v>
      </c>
      <c r="E26" s="3">
        <f t="shared" si="2"/>
        <v>0.3895840277777765</v>
      </c>
      <c r="F26" s="3">
        <f t="shared" si="2"/>
        <v>0.008867361111110873</v>
      </c>
      <c r="G26" s="3">
        <f t="shared" si="2"/>
        <v>1.8655006944444479</v>
      </c>
      <c r="H26" s="3">
        <f t="shared" si="2"/>
        <v>0.1633506944444431</v>
      </c>
      <c r="I26" s="3">
        <f t="shared" si="2"/>
        <v>0.23603402777777907</v>
      </c>
      <c r="J26" s="3">
        <f t="shared" si="2"/>
        <v>0.3315840277777792</v>
      </c>
      <c r="K26" s="3">
        <f t="shared" si="2"/>
        <v>0.5687673611111094</v>
      </c>
      <c r="L26" s="3">
        <f t="shared" si="2"/>
        <v>3.3702840277777812</v>
      </c>
      <c r="M26" s="3">
        <f t="shared" si="2"/>
        <v>1.3591673611111135</v>
      </c>
      <c r="N26" s="3">
        <f t="shared" si="2"/>
        <v>1.4260340277777739</v>
      </c>
      <c r="O26" s="3">
        <f t="shared" si="2"/>
        <v>0.0006673611111111821</v>
      </c>
      <c r="P26" s="3">
        <f t="shared" si="2"/>
        <v>1.7361111111101736E-05</v>
      </c>
      <c r="Q26" s="3">
        <f t="shared" si="2"/>
        <v>0.05025069444444383</v>
      </c>
      <c r="R26" s="3">
        <f t="shared" si="2"/>
        <v>0.037700694444443815</v>
      </c>
      <c r="S26" s="3">
        <f t="shared" si="2"/>
        <v>2.775000694444448</v>
      </c>
      <c r="T26" s="3">
        <f t="shared" si="2"/>
        <v>1.6023340277777818</v>
      </c>
      <c r="U26" s="3">
        <f t="shared" si="2"/>
        <v>0.16470069444444546</v>
      </c>
      <c r="V26" s="3">
        <f t="shared" si="2"/>
        <v>3.2550173611111064</v>
      </c>
      <c r="W26" s="3">
        <f t="shared" si="2"/>
        <v>4.604600694444451</v>
      </c>
      <c r="X26" s="3">
        <f t="shared" si="2"/>
        <v>1.3091173611111078</v>
      </c>
      <c r="Y26" s="3">
        <f t="shared" si="2"/>
        <v>0.08170069444444511</v>
      </c>
      <c r="Z26" s="3">
        <f t="shared" si="2"/>
        <v>0.00736736111111128</v>
      </c>
    </row>
    <row r="27" spans="2:26" ht="12.75"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5" t="s">
        <v>28</v>
      </c>
      <c r="B28" s="14">
        <f>SUM(C28:Z30)</f>
        <v>67.57879999999997</v>
      </c>
      <c r="C28" s="3">
        <f aca="true" t="shared" si="3" ref="C28:F30">(C11-$F18)^2</f>
        <v>0.5365562500000012</v>
      </c>
      <c r="D28" s="3">
        <f t="shared" si="3"/>
        <v>0.9850562500000012</v>
      </c>
      <c r="E28" s="3">
        <f t="shared" si="3"/>
        <v>1.363056249999999</v>
      </c>
      <c r="F28" s="3">
        <f t="shared" si="3"/>
        <v>0.3108062499999991</v>
      </c>
      <c r="G28" s="3">
        <f aca="true" t="shared" si="4" ref="G28:J30">(G11-$J18)^2</f>
        <v>0.15800625000000068</v>
      </c>
      <c r="H28" s="3">
        <f t="shared" si="4"/>
        <v>0.5005562500000007</v>
      </c>
      <c r="I28" s="3">
        <f t="shared" si="4"/>
        <v>0.5738062500000017</v>
      </c>
      <c r="J28" s="3">
        <f t="shared" si="4"/>
        <v>3.468906249999996</v>
      </c>
      <c r="K28" s="3">
        <f aca="true" t="shared" si="5" ref="K28:N30">(K11-$N18)^2</f>
        <v>0.028899999999999974</v>
      </c>
      <c r="L28" s="3">
        <f t="shared" si="5"/>
        <v>0.07290000000000026</v>
      </c>
      <c r="M28" s="3">
        <f t="shared" si="5"/>
        <v>0.008099999999999975</v>
      </c>
      <c r="N28" s="3">
        <f t="shared" si="5"/>
        <v>9.999999999999574E-05</v>
      </c>
      <c r="O28" s="3">
        <f aca="true" t="shared" si="6" ref="O28:R30">(O11-$R18)^2</f>
        <v>0.12602499999999967</v>
      </c>
      <c r="P28" s="3">
        <f t="shared" si="6"/>
        <v>0.0012249999999999477</v>
      </c>
      <c r="Q28" s="3">
        <f t="shared" si="6"/>
        <v>0.015625000000000222</v>
      </c>
      <c r="R28" s="3">
        <f t="shared" si="6"/>
        <v>0.0702250000000003</v>
      </c>
      <c r="S28" s="3">
        <f aca="true" t="shared" si="7" ref="S28:V30">(S11-$V18)^2</f>
        <v>1.0302249999999993</v>
      </c>
      <c r="T28" s="3">
        <f t="shared" si="7"/>
        <v>4.862025</v>
      </c>
      <c r="U28" s="3">
        <f t="shared" si="7"/>
        <v>2.325625000000001</v>
      </c>
      <c r="V28" s="3">
        <f t="shared" si="7"/>
        <v>2.873025000000001</v>
      </c>
      <c r="W28" s="3">
        <f aca="true" t="shared" si="8" ref="W28:Z30">(W11-$Z18)^2</f>
        <v>0.39689999999999986</v>
      </c>
      <c r="X28" s="3">
        <f t="shared" si="8"/>
        <v>0.00040000000000001845</v>
      </c>
      <c r="Y28" s="3">
        <f t="shared" si="8"/>
        <v>0.07840000000000014</v>
      </c>
      <c r="Z28" s="3">
        <f t="shared" si="8"/>
        <v>0.10890000000000005</v>
      </c>
    </row>
    <row r="29" spans="2:26" ht="12.75">
      <c r="B29" s="14"/>
      <c r="C29" s="3">
        <f t="shared" si="3"/>
        <v>0.8463999999999998</v>
      </c>
      <c r="D29" s="3">
        <f t="shared" si="3"/>
        <v>10.5625</v>
      </c>
      <c r="E29" s="3">
        <f t="shared" si="3"/>
        <v>6.6049000000000015</v>
      </c>
      <c r="F29" s="3">
        <f t="shared" si="3"/>
        <v>0.05759999999999968</v>
      </c>
      <c r="G29" s="3">
        <f t="shared" si="4"/>
        <v>0.016900000000000203</v>
      </c>
      <c r="H29" s="3">
        <f t="shared" si="4"/>
        <v>0.07290000000000026</v>
      </c>
      <c r="I29" s="3">
        <f t="shared" si="4"/>
        <v>0.012099999999999875</v>
      </c>
      <c r="J29" s="3">
        <f t="shared" si="4"/>
        <v>0.08410000000000002</v>
      </c>
      <c r="K29" s="3">
        <f t="shared" si="5"/>
        <v>0.43890624999999955</v>
      </c>
      <c r="L29" s="3">
        <f t="shared" si="5"/>
        <v>0.031506250000000076</v>
      </c>
      <c r="M29" s="3">
        <f t="shared" si="5"/>
        <v>0.11390625000000024</v>
      </c>
      <c r="N29" s="3">
        <f t="shared" si="5"/>
        <v>0.02175625000000025</v>
      </c>
      <c r="O29" s="3">
        <f t="shared" si="6"/>
        <v>0.01689999999999997</v>
      </c>
      <c r="P29" s="3">
        <f t="shared" si="6"/>
        <v>0.06759999999999988</v>
      </c>
      <c r="Q29" s="3">
        <f t="shared" si="6"/>
        <v>0.01689999999999997</v>
      </c>
      <c r="R29" s="3">
        <f t="shared" si="6"/>
        <v>0</v>
      </c>
      <c r="S29" s="3">
        <f t="shared" si="7"/>
        <v>0.0003062500000000025</v>
      </c>
      <c r="T29" s="3">
        <f t="shared" si="7"/>
        <v>0.2185562499999994</v>
      </c>
      <c r="U29" s="3">
        <f t="shared" si="7"/>
        <v>0.21390625000000033</v>
      </c>
      <c r="V29" s="3">
        <f t="shared" si="7"/>
        <v>0.0005062499999999985</v>
      </c>
      <c r="W29" s="3">
        <f t="shared" si="8"/>
        <v>0.4658062499999989</v>
      </c>
      <c r="X29" s="3">
        <f t="shared" si="8"/>
        <v>0.8235562500000012</v>
      </c>
      <c r="Y29" s="3">
        <f t="shared" si="8"/>
        <v>0.13505625000000043</v>
      </c>
      <c r="Z29" s="3">
        <f t="shared" si="8"/>
        <v>0.35105624999999924</v>
      </c>
    </row>
    <row r="30" spans="2:26" ht="12.75">
      <c r="B30" s="14"/>
      <c r="C30" s="3">
        <f t="shared" si="3"/>
        <v>0.5112249999999985</v>
      </c>
      <c r="D30" s="3">
        <f t="shared" si="3"/>
        <v>2.449225000000001</v>
      </c>
      <c r="E30" s="3">
        <f t="shared" si="3"/>
        <v>0.765625</v>
      </c>
      <c r="F30" s="3">
        <f t="shared" si="3"/>
        <v>1.9740250000000008</v>
      </c>
      <c r="G30" s="3">
        <f t="shared" si="4"/>
        <v>0.7396000000000006</v>
      </c>
      <c r="H30" s="3">
        <f t="shared" si="4"/>
        <v>0.8280999999999986</v>
      </c>
      <c r="I30" s="3">
        <f t="shared" si="4"/>
        <v>0.00039999999999998294</v>
      </c>
      <c r="J30" s="3">
        <f t="shared" si="4"/>
        <v>0.00490000000000004</v>
      </c>
      <c r="K30" s="3">
        <f t="shared" si="5"/>
        <v>1.03530625</v>
      </c>
      <c r="L30" s="3">
        <f t="shared" si="5"/>
        <v>2.4727562499999993</v>
      </c>
      <c r="M30" s="3">
        <f t="shared" si="5"/>
        <v>0.8145062499999998</v>
      </c>
      <c r="N30" s="3">
        <f t="shared" si="5"/>
        <v>2.1243062499999987</v>
      </c>
      <c r="O30" s="3">
        <f t="shared" si="6"/>
        <v>0.015624999999999778</v>
      </c>
      <c r="P30" s="3">
        <f t="shared" si="6"/>
        <v>0.009024999999999783</v>
      </c>
      <c r="Q30" s="3">
        <f t="shared" si="6"/>
        <v>0.015625000000000222</v>
      </c>
      <c r="R30" s="3">
        <f t="shared" si="6"/>
        <v>0.009025000000000121</v>
      </c>
      <c r="S30" s="3">
        <f t="shared" si="7"/>
        <v>1.6448062499999994</v>
      </c>
      <c r="T30" s="3">
        <f t="shared" si="7"/>
        <v>0.7788062500000005</v>
      </c>
      <c r="U30" s="3">
        <f t="shared" si="7"/>
        <v>0.0005062499999999985</v>
      </c>
      <c r="V30" s="3">
        <f t="shared" si="7"/>
        <v>4.78515625</v>
      </c>
      <c r="W30" s="3">
        <f t="shared" si="8"/>
        <v>3.2490062500000008</v>
      </c>
      <c r="X30" s="3">
        <f t="shared" si="8"/>
        <v>2.2126562499999993</v>
      </c>
      <c r="Y30" s="3">
        <f t="shared" si="8"/>
        <v>0.0033062500000000123</v>
      </c>
      <c r="Z30" s="3">
        <f t="shared" si="8"/>
        <v>0.06630625000000015</v>
      </c>
    </row>
    <row r="31" spans="2:26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5" t="s">
        <v>29</v>
      </c>
      <c r="B32" s="14">
        <f>SUM(C32:W32)*3*4</f>
        <v>15.624999999999964</v>
      </c>
      <c r="C32" s="3">
        <f>(F22-$AB$22)^2</f>
        <v>0.9702249999999953</v>
      </c>
      <c r="D32" s="3"/>
      <c r="E32" s="3"/>
      <c r="F32" s="3"/>
      <c r="G32" s="3">
        <f>(J22-$AB$22)^2</f>
        <v>0.09610000000000031</v>
      </c>
      <c r="H32" s="3"/>
      <c r="I32" s="3"/>
      <c r="J32" s="3"/>
      <c r="K32" s="3">
        <f>(N22-$AB$22)^2</f>
        <v>0.021756250000000515</v>
      </c>
      <c r="L32" s="3"/>
      <c r="M32" s="3"/>
      <c r="N32" s="3"/>
      <c r="O32" s="3">
        <f>(R22-$AB$22)^2</f>
        <v>0.0005840277777777457</v>
      </c>
      <c r="P32" s="3"/>
      <c r="Q32" s="3"/>
      <c r="R32" s="3"/>
      <c r="S32" s="3">
        <f>(V22-$AB$22)^2</f>
        <v>0.2032506944444447</v>
      </c>
      <c r="T32" s="3"/>
      <c r="U32" s="3"/>
      <c r="V32" s="3"/>
      <c r="W32" s="3">
        <f>(Z22-$AB$22)^2</f>
        <v>0.010167361111111424</v>
      </c>
      <c r="X32" s="3"/>
      <c r="Y32" s="3"/>
      <c r="Z32" s="3"/>
    </row>
    <row r="33" spans="2:26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5" t="s">
        <v>30</v>
      </c>
      <c r="B34" s="14">
        <f>SUM(C34:C36)*4*6</f>
        <v>4.181808333333313</v>
      </c>
      <c r="C34" s="3">
        <f>(AB18-$AB$22)^2</f>
        <v>0.09201111111111186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4"/>
      <c r="C35" s="3">
        <f>(AB19-$AB$22)^2</f>
        <v>0.08193906249999841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4"/>
      <c r="C36" s="3">
        <f>(AB20-$AB$22)^2</f>
        <v>0.00029184027777779314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" t="s">
        <v>31</v>
      </c>
      <c r="B38" s="14">
        <f>SUM(F38:Z40)*4</f>
        <v>16.670541666666676</v>
      </c>
      <c r="C38" s="3"/>
      <c r="D38" s="3"/>
      <c r="E38" s="3"/>
      <c r="F38" s="3">
        <f>(F18-F$22-$AB18+$AB$22)^2</f>
        <v>0.6560999999999979</v>
      </c>
      <c r="G38" s="3"/>
      <c r="H38" s="3"/>
      <c r="I38" s="3"/>
      <c r="J38" s="3">
        <f>(J18-J$22-$AB18+$AB$22)^2</f>
        <v>0.8930250000000022</v>
      </c>
      <c r="K38" s="3"/>
      <c r="L38" s="3"/>
      <c r="M38" s="3"/>
      <c r="N38" s="3">
        <f>(N18-N$22-$AB18+$AB$22)^2</f>
        <v>0.2550249999999981</v>
      </c>
      <c r="O38" s="3"/>
      <c r="P38" s="3"/>
      <c r="Q38" s="3"/>
      <c r="R38" s="3">
        <f>(R18-R$22-$AB18+$AB$22)^2</f>
        <v>0.12366944444444375</v>
      </c>
      <c r="S38" s="3"/>
      <c r="T38" s="3"/>
      <c r="U38" s="3"/>
      <c r="V38" s="3">
        <f>(V18-V$22-$AB18+$AB$22)^2</f>
        <v>0.3173444444444446</v>
      </c>
      <c r="W38" s="3"/>
      <c r="X38" s="3"/>
      <c r="Y38" s="3"/>
      <c r="Z38" s="3">
        <f>(Z18-Z$22-$AB18+$AB$22)^2</f>
        <v>0.02506944444444497</v>
      </c>
    </row>
    <row r="39" spans="2:26" ht="12.75">
      <c r="B39" s="5"/>
      <c r="C39" s="3"/>
      <c r="D39" s="3"/>
      <c r="E39" s="3"/>
      <c r="F39" s="3">
        <f>(F19-F$22-$AB19+$AB$22)^2</f>
        <v>0.09791684027778032</v>
      </c>
      <c r="G39" s="3"/>
      <c r="H39" s="3"/>
      <c r="I39" s="3"/>
      <c r="J39" s="3">
        <f>(J19-J$22-$AB19+$AB$22)^2</f>
        <v>0.5359460069444423</v>
      </c>
      <c r="K39" s="3"/>
      <c r="L39" s="3"/>
      <c r="M39" s="3"/>
      <c r="N39" s="3">
        <f>(N19-N$22-$AB19+$AB$22)^2</f>
        <v>0.40693767361111427</v>
      </c>
      <c r="O39" s="3"/>
      <c r="P39" s="3"/>
      <c r="Q39" s="3"/>
      <c r="R39" s="3">
        <f>(R19-R$22-$AB19+$AB$22)^2</f>
        <v>0.08628906250000115</v>
      </c>
      <c r="S39" s="3"/>
      <c r="T39" s="3"/>
      <c r="U39" s="3"/>
      <c r="V39" s="3">
        <f>(V19-V$22-$AB19+$AB$22)^2</f>
        <v>0.3766890624999984</v>
      </c>
      <c r="W39" s="3"/>
      <c r="X39" s="3"/>
      <c r="Y39" s="3"/>
      <c r="Z39" s="3">
        <f>(Z19-Z$22-$AB19+$AB$22)^2</f>
        <v>0.010251562500000417</v>
      </c>
    </row>
    <row r="40" spans="2:26" ht="12.75">
      <c r="B40" s="5"/>
      <c r="C40" s="3"/>
      <c r="D40" s="3"/>
      <c r="E40" s="3"/>
      <c r="F40" s="3">
        <f>(F20-F$22-$AB20+$AB$22)^2</f>
        <v>0.24709184027777864</v>
      </c>
      <c r="G40" s="3"/>
      <c r="H40" s="3"/>
      <c r="I40" s="3"/>
      <c r="J40" s="3">
        <f>(J20-J$22-$AB20+$AB$22)^2</f>
        <v>0.04533350694444481</v>
      </c>
      <c r="K40" s="3"/>
      <c r="L40" s="3"/>
      <c r="M40" s="3"/>
      <c r="N40" s="3">
        <f>(N20-N$22-$AB20+$AB$22)^2</f>
        <v>0.017666840277777752</v>
      </c>
      <c r="O40" s="3"/>
      <c r="P40" s="3"/>
      <c r="Q40" s="3"/>
      <c r="R40" s="3">
        <f>(R20-R$22-$AB20+$AB$22)^2</f>
        <v>0.0033543402777775405</v>
      </c>
      <c r="S40" s="3"/>
      <c r="T40" s="3"/>
      <c r="U40" s="3"/>
      <c r="V40" s="3">
        <f>(V20-V$22-$AB20+$AB$22)^2</f>
        <v>0.002541840277777632</v>
      </c>
      <c r="W40" s="3"/>
      <c r="X40" s="3"/>
      <c r="Y40" s="3"/>
      <c r="Z40" s="3">
        <f>(Z20-Z$22-$AB20+$AB$22)^2</f>
        <v>0.06738350694444453</v>
      </c>
    </row>
    <row r="41" spans="2:18" ht="12.75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63" t="s">
        <v>50</v>
      </c>
      <c r="B43" s="63"/>
      <c r="C43" s="64"/>
      <c r="D43" s="64"/>
      <c r="E43" s="64"/>
      <c r="F43" s="65"/>
      <c r="G43" s="6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63" t="s">
        <v>51</v>
      </c>
      <c r="B44" s="63"/>
      <c r="C44" s="64"/>
      <c r="D44" s="64"/>
      <c r="E44" s="64"/>
      <c r="F44" s="65"/>
      <c r="G44" s="6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60" t="s">
        <v>52</v>
      </c>
      <c r="B45" s="60"/>
      <c r="C45" s="61"/>
      <c r="D45" s="61"/>
      <c r="E45" s="61"/>
      <c r="F45" s="62"/>
      <c r="G45" s="6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0" t="s">
        <v>53</v>
      </c>
      <c r="B46" s="60"/>
      <c r="C46" s="61"/>
      <c r="D46" s="61"/>
      <c r="E46" s="61"/>
      <c r="F46" s="62"/>
      <c r="G46" s="6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66" t="s">
        <v>54</v>
      </c>
      <c r="B47" s="66"/>
      <c r="C47" s="67"/>
      <c r="D47" s="67"/>
      <c r="E47" s="67"/>
      <c r="F47" s="68"/>
      <c r="G47" s="6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6" t="s">
        <v>55</v>
      </c>
      <c r="B48" s="66"/>
      <c r="C48" s="67"/>
      <c r="D48" s="67"/>
      <c r="E48" s="67"/>
      <c r="F48" s="68"/>
      <c r="G48" s="6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ht="12.75">
      <c r="B49" s="5"/>
    </row>
    <row r="50" spans="1:2" ht="12.75">
      <c r="A50" s="5" t="s">
        <v>32</v>
      </c>
      <c r="B50" s="5"/>
    </row>
    <row r="51" spans="1:7" ht="13.5" thickBot="1">
      <c r="A51" s="33" t="s">
        <v>33</v>
      </c>
      <c r="B51" s="34" t="s">
        <v>13</v>
      </c>
      <c r="C51" s="34" t="s">
        <v>34</v>
      </c>
      <c r="D51" s="34" t="s">
        <v>15</v>
      </c>
      <c r="E51" s="34" t="s">
        <v>16</v>
      </c>
      <c r="F51" s="34" t="s">
        <v>35</v>
      </c>
      <c r="G51" s="35" t="s">
        <v>36</v>
      </c>
    </row>
    <row r="52" spans="1:11" ht="13.5" thickTop="1">
      <c r="A52" s="25" t="s">
        <v>37</v>
      </c>
      <c r="B52" s="21">
        <f>B32</f>
        <v>15.624999999999964</v>
      </c>
      <c r="C52" s="22">
        <v>5</v>
      </c>
      <c r="D52" s="21">
        <f>B52/C52</f>
        <v>3.124999999999993</v>
      </c>
      <c r="E52" s="21">
        <f>D52/$D$55</f>
        <v>2.497084884608778</v>
      </c>
      <c r="F52" s="21">
        <f>FINV(0.05,C52,$C$55)</f>
        <v>2.386066455528635</v>
      </c>
      <c r="G52" s="26">
        <f>FDIST(E52,C52,$C$55)</f>
        <v>0.04174187247489804</v>
      </c>
      <c r="I52" s="69" t="s">
        <v>48</v>
      </c>
      <c r="J52" s="69"/>
      <c r="K52" s="69"/>
    </row>
    <row r="53" spans="1:11" ht="12.75">
      <c r="A53" s="25" t="s">
        <v>38</v>
      </c>
      <c r="B53" s="21">
        <f>B34</f>
        <v>4.181808333333313</v>
      </c>
      <c r="C53" s="22">
        <v>2</v>
      </c>
      <c r="D53" s="21">
        <f>B53/C53</f>
        <v>2.0909041666666566</v>
      </c>
      <c r="E53" s="21">
        <f>D53/$D$55</f>
        <v>1.6707728607196264</v>
      </c>
      <c r="F53" s="21">
        <f>FINV(0.05,C53,$C$55)</f>
        <v>3.1682461099080683</v>
      </c>
      <c r="G53" s="26">
        <f>FDIST(E53,C53,$C$55)</f>
        <v>0.19767776820335448</v>
      </c>
      <c r="I53" s="70" t="s">
        <v>49</v>
      </c>
      <c r="J53" s="70"/>
      <c r="K53" s="70"/>
    </row>
    <row r="54" spans="1:11" ht="12.75">
      <c r="A54" s="25" t="s">
        <v>39</v>
      </c>
      <c r="B54" s="21">
        <f>B38</f>
        <v>16.670541666666676</v>
      </c>
      <c r="C54" s="22">
        <v>10</v>
      </c>
      <c r="D54" s="21">
        <f>B54/C54</f>
        <v>1.6670541666666676</v>
      </c>
      <c r="E54" s="21">
        <f>D54/$D$55</f>
        <v>1.3320882436503767</v>
      </c>
      <c r="F54" s="21">
        <f>FINV(0.05,C54,$C$55)</f>
        <v>2.011180555427927</v>
      </c>
      <c r="G54" s="26">
        <f>FDIST(E54,C54,$C$55)</f>
        <v>0.23758957197994693</v>
      </c>
      <c r="I54" s="71" t="s">
        <v>49</v>
      </c>
      <c r="J54" s="71"/>
      <c r="K54" s="71"/>
    </row>
    <row r="55" spans="1:7" ht="13.5" thickBot="1">
      <c r="A55" s="27" t="s">
        <v>40</v>
      </c>
      <c r="B55" s="23">
        <f>B28</f>
        <v>67.57879999999997</v>
      </c>
      <c r="C55" s="24">
        <f>18*3</f>
        <v>54</v>
      </c>
      <c r="D55" s="23">
        <f>B55/C55</f>
        <v>1.2514592592592588</v>
      </c>
      <c r="E55" s="23"/>
      <c r="F55" s="23"/>
      <c r="G55" s="28"/>
    </row>
    <row r="56" spans="1:7" ht="13.5" thickTop="1">
      <c r="A56" s="29" t="s">
        <v>41</v>
      </c>
      <c r="B56" s="30">
        <f>SUM(B52:B55)</f>
        <v>104.05614999999993</v>
      </c>
      <c r="C56" s="31">
        <f>6*3*4-1</f>
        <v>71</v>
      </c>
      <c r="D56" s="31"/>
      <c r="E56" s="31"/>
      <c r="F56" s="31"/>
      <c r="G56" s="32"/>
    </row>
    <row r="57" spans="1:28" ht="12.75">
      <c r="A57" s="53"/>
      <c r="B57" s="54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12.75">
      <c r="A58" s="53" t="s">
        <v>56</v>
      </c>
      <c r="B58" s="54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13.5" thickBot="1">
      <c r="A59" s="55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ht="13.5" thickTop="1"/>
    <row r="61" ht="15.75">
      <c r="A61" s="58" t="s">
        <v>58</v>
      </c>
    </row>
    <row r="63" spans="1:5" ht="12.75">
      <c r="A63" s="5" t="s">
        <v>57</v>
      </c>
      <c r="C63" s="5"/>
      <c r="D63" s="5"/>
      <c r="E63" s="5"/>
    </row>
    <row r="64" spans="3:5" ht="12.75">
      <c r="C64" s="5"/>
      <c r="D64" s="5"/>
      <c r="E64" s="5"/>
    </row>
    <row r="65" spans="3:5" ht="12.75">
      <c r="C65" s="7">
        <v>1</v>
      </c>
      <c r="D65" s="7">
        <v>2</v>
      </c>
      <c r="E65" s="7">
        <v>3</v>
      </c>
    </row>
    <row r="66" spans="2:5" ht="12.75">
      <c r="B66" s="5">
        <v>1</v>
      </c>
      <c r="C66">
        <v>6.67</v>
      </c>
      <c r="D66">
        <v>6.73</v>
      </c>
      <c r="E66">
        <v>8.28</v>
      </c>
    </row>
    <row r="67" spans="2:5" ht="12.75">
      <c r="B67" s="5"/>
      <c r="C67">
        <v>6.93</v>
      </c>
      <c r="D67">
        <v>10.9</v>
      </c>
      <c r="E67">
        <v>9.13</v>
      </c>
    </row>
    <row r="68" spans="2:5" ht="12.75">
      <c r="B68" s="5"/>
      <c r="C68">
        <v>4.77</v>
      </c>
      <c r="D68">
        <v>5.08</v>
      </c>
      <c r="E68">
        <v>6.69</v>
      </c>
    </row>
    <row r="69" spans="2:5" ht="12.75">
      <c r="B69" s="5"/>
      <c r="C69">
        <v>5.38</v>
      </c>
      <c r="D69">
        <v>7.89</v>
      </c>
      <c r="E69">
        <v>6.16</v>
      </c>
    </row>
    <row r="70" spans="2:5" ht="12.75">
      <c r="B70" s="5">
        <v>2</v>
      </c>
      <c r="C70">
        <v>6</v>
      </c>
      <c r="D70">
        <v>5.44</v>
      </c>
      <c r="E70">
        <v>4.7</v>
      </c>
    </row>
    <row r="71" spans="2:5" ht="12.75">
      <c r="B71" s="5"/>
      <c r="C71">
        <v>5.69</v>
      </c>
      <c r="D71">
        <v>5.58</v>
      </c>
      <c r="E71">
        <v>6.47</v>
      </c>
    </row>
    <row r="72" spans="2:5" ht="12.75">
      <c r="B72" s="5"/>
      <c r="C72">
        <v>5.64</v>
      </c>
      <c r="D72">
        <v>5.2</v>
      </c>
      <c r="E72">
        <v>5.58</v>
      </c>
    </row>
    <row r="73" spans="2:5" ht="12.75">
      <c r="B73" s="5"/>
      <c r="C73">
        <v>8.26</v>
      </c>
      <c r="D73">
        <v>5.02</v>
      </c>
      <c r="E73">
        <v>5.49</v>
      </c>
    </row>
    <row r="74" spans="2:5" ht="12.75">
      <c r="B74" s="5">
        <v>3</v>
      </c>
      <c r="C74">
        <v>5.28</v>
      </c>
      <c r="D74">
        <v>6.18</v>
      </c>
      <c r="E74">
        <v>6.82</v>
      </c>
    </row>
    <row r="75" spans="2:5" ht="12.75">
      <c r="B75" s="5"/>
      <c r="C75">
        <v>4.84</v>
      </c>
      <c r="D75">
        <v>7.02</v>
      </c>
      <c r="E75">
        <v>4.23</v>
      </c>
    </row>
    <row r="76" spans="2:5" ht="12.75">
      <c r="B76" s="5"/>
      <c r="C76">
        <v>5.2</v>
      </c>
      <c r="D76">
        <v>7.18</v>
      </c>
      <c r="E76">
        <v>4.9</v>
      </c>
    </row>
    <row r="77" spans="2:5" ht="12.75">
      <c r="B77" s="5"/>
      <c r="C77">
        <v>5.12</v>
      </c>
      <c r="D77">
        <v>6.99</v>
      </c>
      <c r="E77">
        <v>7.26</v>
      </c>
    </row>
    <row r="78" spans="2:5" ht="12.75">
      <c r="B78" s="5">
        <v>4</v>
      </c>
      <c r="C78">
        <v>5.79</v>
      </c>
      <c r="D78">
        <v>6.8</v>
      </c>
      <c r="E78">
        <v>6.04</v>
      </c>
    </row>
    <row r="79" spans="2:5" ht="12.75">
      <c r="B79" s="5"/>
      <c r="C79">
        <v>5.47</v>
      </c>
      <c r="D79">
        <v>6.41</v>
      </c>
      <c r="E79">
        <v>6.07</v>
      </c>
    </row>
    <row r="80" spans="2:5" ht="12.75">
      <c r="B80" s="5"/>
      <c r="C80">
        <v>5.31</v>
      </c>
      <c r="D80">
        <v>6.8</v>
      </c>
      <c r="E80">
        <v>6.29</v>
      </c>
    </row>
    <row r="81" spans="2:5" ht="12.75">
      <c r="B81" s="5"/>
      <c r="C81">
        <v>5.17</v>
      </c>
      <c r="D81">
        <v>6.67</v>
      </c>
      <c r="E81">
        <v>6.26</v>
      </c>
    </row>
    <row r="82" spans="2:5" ht="12.75">
      <c r="B82" s="5">
        <v>5</v>
      </c>
      <c r="C82">
        <v>6.89</v>
      </c>
      <c r="D82">
        <v>5.27</v>
      </c>
      <c r="E82">
        <v>4.4</v>
      </c>
    </row>
    <row r="83" spans="2:5" ht="12.75">
      <c r="B83" s="5"/>
      <c r="C83">
        <v>8.08</v>
      </c>
      <c r="D83">
        <v>4.82</v>
      </c>
      <c r="E83">
        <v>4.8</v>
      </c>
    </row>
    <row r="84" spans="2:5" ht="12.75">
      <c r="B84" s="5"/>
      <c r="C84">
        <v>4.35</v>
      </c>
      <c r="D84">
        <v>5.75</v>
      </c>
      <c r="E84">
        <v>5.66</v>
      </c>
    </row>
    <row r="85" spans="2:5" ht="12.75">
      <c r="B85" s="5"/>
      <c r="C85">
        <v>4.18</v>
      </c>
      <c r="D85">
        <v>5.31</v>
      </c>
      <c r="E85">
        <v>7.87</v>
      </c>
    </row>
    <row r="86" spans="2:5" ht="12.75">
      <c r="B86" s="5">
        <v>6</v>
      </c>
      <c r="C86">
        <v>6.45</v>
      </c>
      <c r="D86">
        <v>5.67</v>
      </c>
      <c r="E86">
        <v>3.92</v>
      </c>
    </row>
    <row r="87" spans="3:5" ht="12.75">
      <c r="C87">
        <v>5.8</v>
      </c>
      <c r="D87">
        <v>7.26</v>
      </c>
      <c r="E87">
        <v>7.21</v>
      </c>
    </row>
    <row r="88" spans="3:5" ht="12.75">
      <c r="C88">
        <v>5.54</v>
      </c>
      <c r="D88">
        <v>6.72</v>
      </c>
      <c r="E88">
        <v>5.78</v>
      </c>
    </row>
    <row r="89" spans="3:5" ht="12.75">
      <c r="C89">
        <v>5.49</v>
      </c>
      <c r="D89">
        <v>5.76</v>
      </c>
      <c r="E89">
        <v>5.98</v>
      </c>
    </row>
    <row r="91" spans="1:2" ht="12.75">
      <c r="A91" t="s">
        <v>4</v>
      </c>
      <c r="B91"/>
    </row>
    <row r="92" spans="1:2" ht="12.75">
      <c r="A92"/>
      <c r="B92"/>
    </row>
    <row r="93" spans="1:5" ht="12.75">
      <c r="A93" t="s">
        <v>5</v>
      </c>
      <c r="B93">
        <v>1</v>
      </c>
      <c r="C93">
        <v>2</v>
      </c>
      <c r="D93">
        <v>3</v>
      </c>
      <c r="E93" t="s">
        <v>6</v>
      </c>
    </row>
    <row r="94" spans="1:5" ht="13.5" thickBot="1">
      <c r="A94" s="9">
        <v>1</v>
      </c>
      <c r="B94" s="9"/>
      <c r="C94" s="9"/>
      <c r="D94" s="9"/>
      <c r="E94" s="9"/>
    </row>
    <row r="95" spans="1:5" ht="12.75">
      <c r="A95" s="8" t="s">
        <v>7</v>
      </c>
      <c r="B95" s="8">
        <v>4</v>
      </c>
      <c r="C95" s="8">
        <v>4</v>
      </c>
      <c r="D95" s="8">
        <v>4</v>
      </c>
      <c r="E95" s="8">
        <v>12</v>
      </c>
    </row>
    <row r="96" spans="1:5" ht="12.75">
      <c r="A96" s="8" t="s">
        <v>8</v>
      </c>
      <c r="B96" s="8">
        <v>23.75</v>
      </c>
      <c r="C96" s="8">
        <v>30.6</v>
      </c>
      <c r="D96" s="8">
        <v>30.26</v>
      </c>
      <c r="E96" s="8">
        <v>84.61</v>
      </c>
    </row>
    <row r="97" spans="1:5" ht="12.75">
      <c r="A97" s="8" t="s">
        <v>9</v>
      </c>
      <c r="B97" s="8">
        <v>5.9375</v>
      </c>
      <c r="C97" s="8">
        <v>7.65</v>
      </c>
      <c r="D97" s="8">
        <v>7.565</v>
      </c>
      <c r="E97" s="8">
        <v>7.050833333333332</v>
      </c>
    </row>
    <row r="98" spans="1:5" ht="12.75">
      <c r="A98" s="8" t="s">
        <v>10</v>
      </c>
      <c r="B98" s="8">
        <v>1.0651583333333388</v>
      </c>
      <c r="C98" s="8">
        <v>6.0237999999999845</v>
      </c>
      <c r="D98" s="8">
        <v>1.9000333333333306</v>
      </c>
      <c r="E98" s="8">
        <v>3.12895378787881</v>
      </c>
    </row>
    <row r="99" spans="1:5" ht="12.75">
      <c r="A99" s="8"/>
      <c r="B99" s="8"/>
      <c r="C99" s="8"/>
      <c r="D99" s="8"/>
      <c r="E99" s="8"/>
    </row>
    <row r="100" spans="1:5" ht="13.5" thickBot="1">
      <c r="A100" s="9">
        <v>2</v>
      </c>
      <c r="B100" s="9"/>
      <c r="C100" s="9"/>
      <c r="D100" s="9"/>
      <c r="E100" s="9"/>
    </row>
    <row r="101" spans="1:5" ht="12.75">
      <c r="A101" s="8" t="s">
        <v>7</v>
      </c>
      <c r="B101" s="8">
        <v>4</v>
      </c>
      <c r="C101" s="8">
        <v>4</v>
      </c>
      <c r="D101" s="8">
        <v>4</v>
      </c>
      <c r="E101" s="8">
        <v>12</v>
      </c>
    </row>
    <row r="102" spans="1:5" ht="12.75">
      <c r="A102" s="8" t="s">
        <v>8</v>
      </c>
      <c r="B102" s="8">
        <v>25.59</v>
      </c>
      <c r="C102" s="8">
        <v>21.24</v>
      </c>
      <c r="D102" s="8">
        <v>22.24</v>
      </c>
      <c r="E102" s="8">
        <v>69.07</v>
      </c>
    </row>
    <row r="103" spans="1:5" ht="12.75">
      <c r="A103" s="8" t="s">
        <v>9</v>
      </c>
      <c r="B103" s="8">
        <v>6.3975</v>
      </c>
      <c r="C103" s="8">
        <v>5.31</v>
      </c>
      <c r="D103" s="8">
        <v>5.56</v>
      </c>
      <c r="E103" s="8">
        <v>5.7558333333333325</v>
      </c>
    </row>
    <row r="104" spans="1:5" ht="12.75">
      <c r="A104" s="8" t="s">
        <v>10</v>
      </c>
      <c r="B104" s="8">
        <v>1.567091666666651</v>
      </c>
      <c r="C104" s="8">
        <v>0.06200000000001182</v>
      </c>
      <c r="D104" s="8">
        <v>0.5243333333333263</v>
      </c>
      <c r="E104" s="8">
        <v>0.8232446969697094</v>
      </c>
    </row>
    <row r="105" spans="1:5" ht="12.75">
      <c r="A105" s="8"/>
      <c r="B105" s="8"/>
      <c r="C105" s="8"/>
      <c r="D105" s="8"/>
      <c r="E105" s="8"/>
    </row>
    <row r="106" spans="1:5" ht="13.5" thickBot="1">
      <c r="A106" s="9">
        <v>3</v>
      </c>
      <c r="B106" s="9"/>
      <c r="C106" s="9"/>
      <c r="D106" s="9"/>
      <c r="E106" s="9"/>
    </row>
    <row r="107" spans="1:5" ht="12.75">
      <c r="A107" s="8" t="s">
        <v>7</v>
      </c>
      <c r="B107" s="8">
        <v>4</v>
      </c>
      <c r="C107" s="8">
        <v>4</v>
      </c>
      <c r="D107" s="8">
        <v>4</v>
      </c>
      <c r="E107" s="8">
        <v>12</v>
      </c>
    </row>
    <row r="108" spans="1:5" ht="12.75">
      <c r="A108" s="8" t="s">
        <v>8</v>
      </c>
      <c r="B108" s="8">
        <v>20.44</v>
      </c>
      <c r="C108" s="8">
        <v>27.37</v>
      </c>
      <c r="D108" s="8">
        <v>23.21</v>
      </c>
      <c r="E108" s="8">
        <v>71.02</v>
      </c>
    </row>
    <row r="109" spans="1:5" ht="12.75">
      <c r="A109" s="8" t="s">
        <v>9</v>
      </c>
      <c r="B109" s="8">
        <v>5.11</v>
      </c>
      <c r="C109" s="8">
        <v>6.8425</v>
      </c>
      <c r="D109" s="8">
        <v>5.8025</v>
      </c>
      <c r="E109" s="8">
        <v>5.918333333333334</v>
      </c>
    </row>
    <row r="110" spans="1:5" ht="12.75">
      <c r="A110" s="8" t="s">
        <v>10</v>
      </c>
      <c r="B110" s="8">
        <v>0.03666666666666648</v>
      </c>
      <c r="C110" s="8">
        <v>0.20202500000000137</v>
      </c>
      <c r="D110" s="8">
        <v>2.148958333333335</v>
      </c>
      <c r="E110" s="8">
        <v>1.2042333333333204</v>
      </c>
    </row>
    <row r="111" spans="1:5" ht="12.75">
      <c r="A111" s="8"/>
      <c r="B111" s="8"/>
      <c r="C111" s="8"/>
      <c r="D111" s="8"/>
      <c r="E111" s="8"/>
    </row>
    <row r="112" spans="1:5" ht="13.5" thickBot="1">
      <c r="A112" s="9">
        <v>4</v>
      </c>
      <c r="B112" s="9"/>
      <c r="C112" s="9"/>
      <c r="D112" s="9"/>
      <c r="E112" s="9"/>
    </row>
    <row r="113" spans="1:5" ht="12.75">
      <c r="A113" s="8" t="s">
        <v>7</v>
      </c>
      <c r="B113" s="8">
        <v>4</v>
      </c>
      <c r="C113" s="8">
        <v>4</v>
      </c>
      <c r="D113" s="8">
        <v>4</v>
      </c>
      <c r="E113" s="8">
        <v>12</v>
      </c>
    </row>
    <row r="114" spans="1:5" ht="12.75">
      <c r="A114" s="8" t="s">
        <v>8</v>
      </c>
      <c r="B114" s="8">
        <v>21.74</v>
      </c>
      <c r="C114" s="8">
        <v>26.68</v>
      </c>
      <c r="D114" s="8">
        <v>24.66</v>
      </c>
      <c r="E114" s="8">
        <v>73.08</v>
      </c>
    </row>
    <row r="115" spans="1:5" ht="12.75">
      <c r="A115" s="8" t="s">
        <v>9</v>
      </c>
      <c r="B115" s="8">
        <v>5.435</v>
      </c>
      <c r="C115" s="8">
        <v>6.67</v>
      </c>
      <c r="D115" s="8">
        <v>6.165</v>
      </c>
      <c r="E115" s="8">
        <v>6.09</v>
      </c>
    </row>
    <row r="116" spans="1:5" ht="12.75">
      <c r="A116" s="8" t="s">
        <v>10</v>
      </c>
      <c r="B116" s="8">
        <v>0.07103333333332291</v>
      </c>
      <c r="C116" s="8">
        <v>0.033800000000004125</v>
      </c>
      <c r="D116" s="8">
        <v>0.016433333333348326</v>
      </c>
      <c r="E116" s="8">
        <v>0.31345454545454354</v>
      </c>
    </row>
    <row r="117" spans="1:5" ht="12.75">
      <c r="A117" s="8"/>
      <c r="B117" s="8"/>
      <c r="C117" s="8"/>
      <c r="D117" s="8"/>
      <c r="E117" s="8"/>
    </row>
    <row r="118" spans="1:5" ht="13.5" thickBot="1">
      <c r="A118" s="9">
        <v>5</v>
      </c>
      <c r="B118" s="9"/>
      <c r="C118" s="9"/>
      <c r="D118" s="9"/>
      <c r="E118" s="9"/>
    </row>
    <row r="119" spans="1:5" ht="12.75">
      <c r="A119" s="8" t="s">
        <v>7</v>
      </c>
      <c r="B119" s="8">
        <v>4</v>
      </c>
      <c r="C119" s="8">
        <v>4</v>
      </c>
      <c r="D119" s="8">
        <v>4</v>
      </c>
      <c r="E119" s="8">
        <v>12</v>
      </c>
    </row>
    <row r="120" spans="1:5" ht="12.75">
      <c r="A120" s="8" t="s">
        <v>8</v>
      </c>
      <c r="B120" s="8">
        <v>23.5</v>
      </c>
      <c r="C120" s="8">
        <v>21.15</v>
      </c>
      <c r="D120" s="8">
        <v>22.73</v>
      </c>
      <c r="E120" s="8">
        <v>67.38</v>
      </c>
    </row>
    <row r="121" spans="1:5" ht="12.75">
      <c r="A121" s="8" t="s">
        <v>9</v>
      </c>
      <c r="B121" s="8">
        <v>5.875</v>
      </c>
      <c r="C121" s="8">
        <v>5.2875</v>
      </c>
      <c r="D121" s="8">
        <v>5.6825</v>
      </c>
      <c r="E121" s="8">
        <v>5.615</v>
      </c>
    </row>
    <row r="122" spans="1:5" ht="12.75">
      <c r="A122" s="8" t="s">
        <v>10</v>
      </c>
      <c r="B122" s="8">
        <v>3.696966666666659</v>
      </c>
      <c r="C122" s="8">
        <v>0.1444250000000077</v>
      </c>
      <c r="D122" s="8">
        <v>2.4030916666666635</v>
      </c>
      <c r="E122" s="8">
        <v>1.7682818181818127</v>
      </c>
    </row>
    <row r="123" spans="1:5" ht="12.75">
      <c r="A123" s="8"/>
      <c r="B123" s="8"/>
      <c r="C123" s="8"/>
      <c r="D123" s="8"/>
      <c r="E123" s="8"/>
    </row>
    <row r="124" spans="1:5" ht="13.5" thickBot="1">
      <c r="A124" s="9">
        <v>6</v>
      </c>
      <c r="B124" s="9"/>
      <c r="C124" s="9"/>
      <c r="D124" s="9"/>
      <c r="E124" s="9"/>
    </row>
    <row r="125" spans="1:5" ht="12.75">
      <c r="A125" s="8" t="s">
        <v>7</v>
      </c>
      <c r="B125" s="8">
        <v>4</v>
      </c>
      <c r="C125" s="8">
        <v>4</v>
      </c>
      <c r="D125" s="8">
        <v>4</v>
      </c>
      <c r="E125" s="8">
        <v>12</v>
      </c>
    </row>
    <row r="126" spans="1:5" ht="12.75">
      <c r="A126" s="8" t="s">
        <v>8</v>
      </c>
      <c r="B126" s="8">
        <v>23.28</v>
      </c>
      <c r="C126" s="8">
        <v>25.41</v>
      </c>
      <c r="D126" s="8">
        <v>22.89</v>
      </c>
      <c r="E126" s="8">
        <v>71.58</v>
      </c>
    </row>
    <row r="127" spans="1:5" ht="12.75">
      <c r="A127" s="8" t="s">
        <v>9</v>
      </c>
      <c r="B127" s="8">
        <v>5.82</v>
      </c>
      <c r="C127" s="8">
        <v>6.3525</v>
      </c>
      <c r="D127" s="8">
        <v>5.7225</v>
      </c>
      <c r="E127" s="8">
        <v>5.965</v>
      </c>
    </row>
    <row r="128" spans="1:5" ht="12.75">
      <c r="A128" s="8" t="s">
        <v>10</v>
      </c>
      <c r="B128" s="8">
        <v>0.19486666666666488</v>
      </c>
      <c r="C128" s="8">
        <v>0.5918250000000095</v>
      </c>
      <c r="D128" s="8">
        <v>1.8437583333333312</v>
      </c>
      <c r="E128" s="8">
        <v>0.8010272727272588</v>
      </c>
    </row>
    <row r="129" spans="1:5" ht="12.75">
      <c r="A129" s="8"/>
      <c r="B129" s="8"/>
      <c r="C129" s="8"/>
      <c r="D129" s="8"/>
      <c r="E129" s="8"/>
    </row>
    <row r="130" spans="1:8" ht="13.5" thickBot="1">
      <c r="A130" s="9" t="s">
        <v>6</v>
      </c>
      <c r="B130" s="9"/>
      <c r="C130" s="9"/>
      <c r="D130" s="9"/>
      <c r="E130" s="9"/>
      <c r="F130" s="9"/>
      <c r="G130" s="9"/>
      <c r="H130" s="9"/>
    </row>
    <row r="131" spans="1:8" ht="12.75">
      <c r="A131" s="8" t="s">
        <v>7</v>
      </c>
      <c r="B131" s="8">
        <v>24</v>
      </c>
      <c r="C131" s="8">
        <v>24</v>
      </c>
      <c r="D131" s="8">
        <v>24</v>
      </c>
      <c r="E131" s="8"/>
      <c r="F131" s="8"/>
      <c r="G131" s="8"/>
      <c r="H131" s="8"/>
    </row>
    <row r="132" spans="1:8" ht="12.75">
      <c r="A132" s="8" t="s">
        <v>8</v>
      </c>
      <c r="B132" s="8">
        <v>138.3</v>
      </c>
      <c r="C132" s="8">
        <v>152.45</v>
      </c>
      <c r="D132" s="8">
        <v>145.99</v>
      </c>
      <c r="E132" s="8"/>
      <c r="F132" s="8"/>
      <c r="G132" s="8"/>
      <c r="H132" s="8"/>
    </row>
    <row r="133" spans="1:8" ht="12.75">
      <c r="A133" s="8" t="s">
        <v>9</v>
      </c>
      <c r="B133" s="8">
        <v>5.7625</v>
      </c>
      <c r="C133" s="8">
        <v>6.352083333333332</v>
      </c>
      <c r="D133" s="8">
        <v>6.0829166666666685</v>
      </c>
      <c r="E133" s="8"/>
      <c r="F133" s="8"/>
      <c r="G133" s="8"/>
      <c r="H133" s="8"/>
    </row>
    <row r="134" spans="1:8" ht="12.75">
      <c r="A134" s="8" t="s">
        <v>10</v>
      </c>
      <c r="B134" s="8">
        <v>1.03594130434781</v>
      </c>
      <c r="C134" s="8">
        <v>1.6589302536232153</v>
      </c>
      <c r="D134" s="8">
        <v>1.6474911231883929</v>
      </c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2" ht="12.75">
      <c r="A136"/>
      <c r="B136"/>
    </row>
    <row r="137" spans="1:2" ht="13.5" thickBot="1">
      <c r="A137" t="s">
        <v>11</v>
      </c>
      <c r="B137"/>
    </row>
    <row r="138" spans="1:7" ht="12.75">
      <c r="A138" s="11" t="s">
        <v>12</v>
      </c>
      <c r="B138" s="11" t="s">
        <v>13</v>
      </c>
      <c r="C138" s="11" t="s">
        <v>14</v>
      </c>
      <c r="D138" s="11" t="s">
        <v>15</v>
      </c>
      <c r="E138" s="11" t="s">
        <v>16</v>
      </c>
      <c r="F138" s="11" t="s">
        <v>17</v>
      </c>
      <c r="G138" s="11" t="s">
        <v>18</v>
      </c>
    </row>
    <row r="139" spans="1:7" ht="12.75">
      <c r="A139" s="8" t="s">
        <v>19</v>
      </c>
      <c r="B139" s="8">
        <v>15.624999999999545</v>
      </c>
      <c r="C139" s="8">
        <v>5</v>
      </c>
      <c r="D139" s="8">
        <v>3.124999999999909</v>
      </c>
      <c r="E139" s="8">
        <v>2.4970848846086846</v>
      </c>
      <c r="F139" s="8">
        <v>0.041741872474904386</v>
      </c>
      <c r="G139" s="8">
        <v>2.386066455528635</v>
      </c>
    </row>
    <row r="140" spans="1:7" ht="12.75">
      <c r="A140" s="8" t="s">
        <v>20</v>
      </c>
      <c r="B140" s="8">
        <v>4.18180833333372</v>
      </c>
      <c r="C140" s="8">
        <v>2</v>
      </c>
      <c r="D140" s="8">
        <v>2.09090416666686</v>
      </c>
      <c r="E140" s="8">
        <v>1.6707728607197716</v>
      </c>
      <c r="F140" s="8">
        <v>0.19767776820332916</v>
      </c>
      <c r="G140" s="8">
        <v>3.1682461099080683</v>
      </c>
    </row>
    <row r="141" spans="1:7" ht="12.75">
      <c r="A141" s="8" t="s">
        <v>21</v>
      </c>
      <c r="B141" s="8">
        <v>16.67054166666685</v>
      </c>
      <c r="C141" s="8">
        <v>10</v>
      </c>
      <c r="D141" s="8">
        <v>1.667054166666685</v>
      </c>
      <c r="E141" s="8">
        <v>1.3320882436503767</v>
      </c>
      <c r="F141" s="8">
        <v>0.23758957197994693</v>
      </c>
      <c r="G141" s="8">
        <v>2.011180555427927</v>
      </c>
    </row>
    <row r="142" spans="1:7" ht="12.75">
      <c r="A142" s="8" t="s">
        <v>22</v>
      </c>
      <c r="B142" s="8">
        <v>67.57880000000068</v>
      </c>
      <c r="C142" s="8">
        <v>54</v>
      </c>
      <c r="D142" s="8">
        <v>1.251459259259272</v>
      </c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3.5" thickBot="1">
      <c r="A144" s="10" t="s">
        <v>6</v>
      </c>
      <c r="B144" s="10">
        <v>104.0561500000008</v>
      </c>
      <c r="C144" s="10">
        <v>71</v>
      </c>
      <c r="D144" s="10"/>
      <c r="E144" s="10"/>
      <c r="F144" s="10"/>
      <c r="G144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Turk</dc:creator>
  <cp:keywords/>
  <dc:description/>
  <cp:lastModifiedBy>Goran Turk</cp:lastModifiedBy>
  <dcterms:created xsi:type="dcterms:W3CDTF">2004-01-07T11:25:29Z</dcterms:created>
  <dcterms:modified xsi:type="dcterms:W3CDTF">2004-01-07T15:29:23Z</dcterms:modified>
  <cp:category/>
  <cp:version/>
  <cp:contentType/>
  <cp:contentStatus/>
</cp:coreProperties>
</file>